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25 - Screenshot 04.02.2025 um" sheetId="1" r:id="rId4"/>
  </sheets>
</workbook>
</file>

<file path=xl/sharedStrings.xml><?xml version="1.0" encoding="utf-8"?>
<sst xmlns="http://schemas.openxmlformats.org/spreadsheetml/2006/main" uniqueCount="64">
  <si>
    <t>Thema Strom (PV vs. kein PV)</t>
  </si>
  <si>
    <t>Gesamtverbrauch (Haus, Wärmepumpe &amp; Elektroauto)</t>
  </si>
  <si>
    <t>kWh</t>
  </si>
  <si>
    <t>Netzbezug (Strom vom Stromanbieter)</t>
  </si>
  <si>
    <t>Selbsterzeugter Strom I (PV-Anlage Ost, Süd, West 11,25 kWp)</t>
  </si>
  <si>
    <t>Selbsterzeugter Strom II (PV-Anlage Nord, Süd Garage versetzt 9,76 kWp)</t>
  </si>
  <si>
    <t>Selbsterzeugter Strom III (Strom aus dem BKW)</t>
  </si>
  <si>
    <t>Gesamterzeugung (PV-Anlage + BKW)</t>
  </si>
  <si>
    <t>Verkaufter Strom (Einspeisevergütung)</t>
  </si>
  <si>
    <t>Selbstgenutzer Strom</t>
  </si>
  <si>
    <t>Eingesparte Stromkosten</t>
  </si>
  <si>
    <t>Netzbezugskosten ohne PV</t>
  </si>
  <si>
    <t>Netzbezugskosten mit PV</t>
  </si>
  <si>
    <t>Kosten Selbsterzeugung (AfA 20J)</t>
  </si>
  <si>
    <t>Gesparte Stromkosten</t>
  </si>
  <si>
    <t>pro Jahr</t>
  </si>
  <si>
    <t>pro Monat</t>
  </si>
  <si>
    <t>Thema Hausspeicher (Kosten vs. Ersparnis)</t>
  </si>
  <si>
    <t>Nutzbare Energie Hausspeicher</t>
  </si>
  <si>
    <t>Stromkosten</t>
  </si>
  <si>
    <t>/ kWh</t>
  </si>
  <si>
    <t>Gesparter Netzbezug</t>
  </si>
  <si>
    <t>/ Jahr</t>
  </si>
  <si>
    <t>Kosten Hausspeicher 10 kWh</t>
  </si>
  <si>
    <t>einmalig</t>
  </si>
  <si>
    <t>Einbau</t>
  </si>
  <si>
    <t>Abschreibung auf 15 Jahre</t>
  </si>
  <si>
    <t>Ersparnis durch Hausspeicher</t>
  </si>
  <si>
    <t>Amortisationszeit</t>
  </si>
  <si>
    <t>Jahre</t>
  </si>
  <si>
    <t>Thema Heizen (Wärmepumpe vs. Gas)</t>
  </si>
  <si>
    <t>PV</t>
  </si>
  <si>
    <t>NETZ</t>
  </si>
  <si>
    <t>Wärmepumpe ROTEX HPSU 6kW (Haus 149 m² / Ytong 36,5)</t>
  </si>
  <si>
    <t>Energieverbrauch (Shelly PRO 3 EM an Wärmepumpe)</t>
  </si>
  <si>
    <t>Heizenergie erzeugt (Heizung + Warmwasser)</t>
  </si>
  <si>
    <t>JAZ (Jahresarbeitszahl)</t>
  </si>
  <si>
    <t>Gesamtkosten</t>
  </si>
  <si>
    <t>Kosten Gasheizung für 8673 kWh</t>
  </si>
  <si>
    <t>kWh Gas</t>
  </si>
  <si>
    <t>Gaskosten variabel</t>
  </si>
  <si>
    <t>Gaskosten fix</t>
  </si>
  <si>
    <t>/ Monat</t>
  </si>
  <si>
    <t>Wartung (Schornsteinfeger, jährliche Wartung, Ersatzteile)</t>
  </si>
  <si>
    <t>Gesamtkosten Gasheizung</t>
  </si>
  <si>
    <t>Ersparnis zur Gasheizung</t>
  </si>
  <si>
    <t>Thema Mobilität / Auto (Elektro vs. Diesel)</t>
  </si>
  <si>
    <t>Gesamtverbrauch Wallbox</t>
  </si>
  <si>
    <t>Gesamt</t>
  </si>
  <si>
    <t>Verbrauch 17 kWh /100 km</t>
  </si>
  <si>
    <t>Km</t>
  </si>
  <si>
    <r>
      <rPr>
        <sz val="16"/>
        <color indexed="8"/>
        <rFont val="Helvetica Neue"/>
      </rPr>
      <t xml:space="preserve">pro </t>
    </r>
    <r>
      <rPr>
        <b val="1"/>
        <sz val="16"/>
        <color indexed="8"/>
        <rFont val="Helvetica Neue"/>
      </rPr>
      <t>100</t>
    </r>
    <r>
      <rPr>
        <sz val="16"/>
        <color indexed="8"/>
        <rFont val="Helvetica Neue"/>
      </rPr>
      <t xml:space="preserve"> km</t>
    </r>
  </si>
  <si>
    <t>Verbrauch 20 kWh /100 km</t>
  </si>
  <si>
    <t>Verbrauch 23 kWh /100 km</t>
  </si>
  <si>
    <t>Dieselauto</t>
  </si>
  <si>
    <t>Ersparnis zum Dieselauto pro Jahr (THG-Quote &amp; KFZ-Steuerfreiheit nicht berücksichtig)</t>
  </si>
  <si>
    <t>Inkl. THG Quote (120€) + KFZ-Steuerfreiheit (250€)</t>
  </si>
  <si>
    <t>Ersparnis zum Dieselauto pro Jahr (inkl. THG-Quote &amp; KFZ-Steuerfreiheit)</t>
  </si>
  <si>
    <t>Gesamtersparnis</t>
  </si>
  <si>
    <r>
      <rPr>
        <sz val="16"/>
        <color indexed="8"/>
        <rFont val="Helvetica Neue"/>
      </rPr>
      <t>Gesparte Stromkosten</t>
    </r>
  </si>
  <si>
    <r>
      <rPr>
        <sz val="16"/>
        <color indexed="8"/>
        <rFont val="Helvetica Neue"/>
      </rPr>
      <t>Ersparnis durch Hausspeicher</t>
    </r>
  </si>
  <si>
    <r>
      <rPr>
        <sz val="16"/>
        <color indexed="8"/>
        <rFont val="Helvetica Neue"/>
      </rPr>
      <t>Ersparnis zur Gasheizung</t>
    </r>
  </si>
  <si>
    <r>
      <rPr>
        <sz val="16"/>
        <color indexed="8"/>
        <rFont val="Helvetica Neue"/>
      </rPr>
      <t>Ersparnis zum Dieselauto pro Jahr (inkl. THG-Quote &amp; KFZ-Steuerfreiheit)</t>
    </r>
  </si>
  <si>
    <t>Summe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</si>
</sst>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0.0"/>
    <numFmt numFmtId="60" formatCode="[$€-2] 0.00"/>
    <numFmt numFmtId="61" formatCode="[$€-2] 0.000"/>
    <numFmt numFmtId="62" formatCode="[$€-2] 0"/>
    <numFmt numFmtId="63" formatCode="[$€-2] 0.0000"/>
    <numFmt numFmtId="64" formatCode="[$€-2] 0.0"/>
  </numFmts>
  <fonts count="13">
    <font>
      <sz val="10"/>
      <color indexed="8"/>
      <name val="Helvetica Neue"/>
    </font>
    <font>
      <sz val="12"/>
      <color indexed="8"/>
      <name val="Helvetica Neue"/>
    </font>
    <font>
      <b val="1"/>
      <sz val="16"/>
      <color indexed="8"/>
      <name val="Helvetica Neue"/>
    </font>
    <font>
      <b val="1"/>
      <sz val="30"/>
      <color indexed="8"/>
      <name val="Helvetica Neue"/>
    </font>
    <font>
      <sz val="16"/>
      <color indexed="8"/>
      <name val="Helvetica Neue"/>
    </font>
    <font>
      <sz val="16"/>
      <color indexed="14"/>
      <name val="Helvetica Neue"/>
    </font>
    <font>
      <sz val="20"/>
      <color indexed="14"/>
      <name val="Helvetica Neue"/>
    </font>
    <font>
      <b val="1"/>
      <sz val="20"/>
      <color indexed="8"/>
      <name val="Helvetica Neue"/>
    </font>
    <font>
      <sz val="18"/>
      <color indexed="8"/>
      <name val="Helvetica Neue"/>
    </font>
    <font>
      <b val="1"/>
      <sz val="16"/>
      <color indexed="14"/>
      <name val="Helvetica Neue"/>
    </font>
    <font>
      <sz val="16"/>
      <color indexed="14"/>
      <name val="Helvetica Neue"/>
    </font>
    <font>
      <sz val="13"/>
      <color indexed="8"/>
      <name val="Helvetica Neue"/>
    </font>
    <font>
      <sz val="12"/>
      <color indexed="14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</fills>
  <borders count="55">
    <border>
      <left/>
      <right/>
      <top/>
      <bottom/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/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/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/>
      <top style="thick">
        <color indexed="8"/>
      </top>
      <bottom/>
      <diagonal/>
    </border>
    <border>
      <left/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11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8"/>
      </bottom>
      <diagonal/>
    </border>
    <border>
      <left style="thin">
        <color indexed="10"/>
      </left>
      <right style="thin">
        <color indexed="18"/>
      </right>
      <top style="thin">
        <color indexed="10"/>
      </top>
      <bottom style="thin">
        <color indexed="10"/>
      </bottom>
      <diagonal/>
    </border>
    <border>
      <left style="thin">
        <color indexed="18"/>
      </left>
      <right style="thick">
        <color indexed="8"/>
      </right>
      <top style="thin">
        <color indexed="18"/>
      </top>
      <bottom style="thin">
        <color indexed="10"/>
      </bottom>
      <diagonal/>
    </border>
    <border>
      <left style="thin">
        <color indexed="1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8"/>
      </right>
      <top style="thin">
        <color indexed="10"/>
      </top>
      <bottom style="thick">
        <color indexed="8"/>
      </bottom>
      <diagonal/>
    </border>
    <border>
      <left style="thin">
        <color indexed="18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11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ck">
        <color indexed="8"/>
      </bottom>
      <diagonal/>
    </border>
    <border>
      <left/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2" borderId="2" applyNumberFormat="0" applyFont="1" applyFill="1" applyBorder="1" applyAlignment="1" applyProtection="0">
      <alignment vertical="top" wrapText="1"/>
    </xf>
    <xf numFmtId="0" fontId="2" fillId="2" borderId="3" applyNumberFormat="0" applyFont="1" applyFill="1" applyBorder="1" applyAlignment="1" applyProtection="0">
      <alignment vertical="top" wrapText="1"/>
    </xf>
    <xf numFmtId="0" fontId="2" fillId="3" borderId="4" applyNumberFormat="0" applyFont="1" applyFill="1" applyBorder="1" applyAlignment="1" applyProtection="0">
      <alignment vertical="top" wrapText="1"/>
    </xf>
    <xf numFmtId="49" fontId="3" borderId="5" applyNumberFormat="1" applyFont="1" applyFill="0" applyBorder="1" applyAlignment="1" applyProtection="0">
      <alignment vertical="top"/>
    </xf>
    <xf numFmtId="0" fontId="0" borderId="6" applyNumberFormat="0" applyFont="1" applyFill="0" applyBorder="1" applyAlignment="1" applyProtection="0">
      <alignment vertical="top" wrapText="1"/>
    </xf>
    <xf numFmtId="0" fontId="4" borderId="6" applyNumberFormat="0" applyFont="1" applyFill="0" applyBorder="1" applyAlignment="1" applyProtection="0">
      <alignment vertical="top" wrapText="1"/>
    </xf>
    <xf numFmtId="0" fontId="4" borderId="7" applyNumberFormat="0" applyFont="1" applyFill="0" applyBorder="1" applyAlignment="1" applyProtection="0">
      <alignment vertical="top" wrapText="1"/>
    </xf>
    <xf numFmtId="0" fontId="2" fillId="3" borderId="8" applyNumberFormat="0" applyFont="1" applyFill="1" applyBorder="1" applyAlignment="1" applyProtection="0">
      <alignment vertical="top" wrapText="1"/>
    </xf>
    <xf numFmtId="49" fontId="4" borderId="9" applyNumberFormat="1" applyFont="1" applyFill="0" applyBorder="1" applyAlignment="1" applyProtection="0">
      <alignment vertical="top"/>
    </xf>
    <xf numFmtId="0" fontId="0" borderId="10" applyNumberFormat="0" applyFont="1" applyFill="0" applyBorder="1" applyAlignment="1" applyProtection="0">
      <alignment vertical="top" wrapText="1"/>
    </xf>
    <xf numFmtId="59" fontId="4" borderId="10" applyNumberFormat="1" applyFont="1" applyFill="0" applyBorder="1" applyAlignment="1" applyProtection="0">
      <alignment vertical="top" wrapText="1"/>
    </xf>
    <xf numFmtId="49" fontId="4" borderId="10" applyNumberFormat="1" applyFont="1" applyFill="0" applyBorder="1" applyAlignment="1" applyProtection="0">
      <alignment vertical="top" wrapText="1"/>
    </xf>
    <xf numFmtId="0" fontId="4" borderId="10" applyNumberFormat="0" applyFont="1" applyFill="0" applyBorder="1" applyAlignment="1" applyProtection="0">
      <alignment vertical="top" wrapText="1"/>
    </xf>
    <xf numFmtId="0" fontId="4" borderId="11" applyNumberFormat="0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49" fontId="4" borderId="9" applyNumberFormat="1" applyFont="1" applyFill="0" applyBorder="1" applyAlignment="1" applyProtection="0">
      <alignment vertical="top" wrapText="1"/>
    </xf>
    <xf numFmtId="60" fontId="4" borderId="10" applyNumberFormat="1" applyFont="1" applyFill="0" applyBorder="1" applyAlignment="1" applyProtection="0">
      <alignment horizontal="left" vertical="top" wrapText="1"/>
    </xf>
    <xf numFmtId="60" fontId="4" fillId="4" borderId="10" applyNumberFormat="1" applyFont="1" applyFill="1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0" fontId="2" fillId="3" borderId="14" applyNumberFormat="0" applyFont="1" applyFill="1" applyBorder="1" applyAlignment="1" applyProtection="0">
      <alignment vertical="top" wrapText="1"/>
    </xf>
    <xf numFmtId="49" fontId="4" borderId="15" applyNumberFormat="1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2" fontId="4" borderId="18" applyNumberFormat="1" applyFont="1" applyFill="0" applyBorder="1" applyAlignment="1" applyProtection="0">
      <alignment vertical="top" wrapText="1"/>
    </xf>
    <xf numFmtId="49" fontId="4" borderId="19" applyNumberFormat="1" applyFont="1" applyFill="0" applyBorder="1" applyAlignment="1" applyProtection="0">
      <alignment vertical="top" wrapText="1"/>
    </xf>
    <xf numFmtId="0" fontId="4" borderId="20" applyNumberFormat="0" applyFont="1" applyFill="0" applyBorder="1" applyAlignment="1" applyProtection="0">
      <alignment vertical="top" wrapText="1"/>
    </xf>
    <xf numFmtId="0" fontId="4" borderId="10" applyNumberFormat="0" applyFont="1" applyFill="0" applyBorder="1" applyAlignment="1" applyProtection="0">
      <alignment horizontal="left" vertical="top" wrapText="1"/>
    </xf>
    <xf numFmtId="49" fontId="4" borderId="21" applyNumberFormat="1" applyFont="1" applyFill="0" applyBorder="1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  <xf numFmtId="2" fontId="4" borderId="10" applyNumberFormat="1" applyFont="1" applyFill="0" applyBorder="1" applyAlignment="1" applyProtection="0">
      <alignment vertical="top" wrapText="1"/>
    </xf>
    <xf numFmtId="49" fontId="4" borderId="23" applyNumberFormat="1" applyFont="1" applyFill="0" applyBorder="1" applyAlignment="1" applyProtection="0">
      <alignment vertical="top" wrapText="1"/>
    </xf>
    <xf numFmtId="49" fontId="4" borderId="20" applyNumberFormat="1" applyFont="1" applyFill="0" applyBorder="1" applyAlignment="1" applyProtection="0">
      <alignment vertical="top" wrapText="1"/>
    </xf>
    <xf numFmtId="49" fontId="4" borderId="24" applyNumberFormat="1" applyFont="1" applyFill="0" applyBorder="1" applyAlignment="1" applyProtection="0">
      <alignment vertical="top" wrapText="1"/>
    </xf>
    <xf numFmtId="2" fontId="4" borderId="13" applyNumberFormat="1" applyFont="1" applyFill="0" applyBorder="1" applyAlignment="1" applyProtection="0">
      <alignment vertical="top" wrapText="1"/>
    </xf>
    <xf numFmtId="49" fontId="4" borderId="25" applyNumberFormat="1" applyFont="1" applyFill="0" applyBorder="1" applyAlignment="1" applyProtection="0">
      <alignment vertical="top" wrapText="1"/>
    </xf>
    <xf numFmtId="0" fontId="0" borderId="20" applyNumberFormat="0" applyFont="1" applyFill="0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61" fontId="4" borderId="10" applyNumberFormat="1" applyFont="1" applyFill="0" applyBorder="1" applyAlignment="1" applyProtection="0">
      <alignment horizontal="left" vertical="top" wrapText="1"/>
    </xf>
    <xf numFmtId="60" fontId="5" fillId="5" borderId="10" applyNumberFormat="1" applyFont="1" applyFill="1" applyBorder="1" applyAlignment="1" applyProtection="0">
      <alignment vertical="top" wrapText="1"/>
    </xf>
    <xf numFmtId="60" fontId="4" borderId="10" applyNumberFormat="1" applyFont="1" applyFill="0" applyBorder="1" applyAlignment="1" applyProtection="0">
      <alignment vertical="top"/>
    </xf>
    <xf numFmtId="60" fontId="4" borderId="11" applyNumberFormat="1" applyFont="1" applyFill="0" applyBorder="1" applyAlignment="1" applyProtection="0">
      <alignment vertical="top"/>
    </xf>
    <xf numFmtId="49" fontId="2" borderId="9" applyNumberFormat="1" applyFont="1" applyFill="0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60" fontId="4" fillId="4" borderId="28" applyNumberFormat="1" applyFont="1" applyFill="1" applyBorder="1" applyAlignment="1" applyProtection="0">
      <alignment vertical="top" wrapText="1"/>
    </xf>
    <xf numFmtId="60" fontId="0" borderId="24" applyNumberFormat="1" applyFont="1" applyFill="0" applyBorder="1" applyAlignment="1" applyProtection="0">
      <alignment vertical="top" wrapText="1"/>
    </xf>
    <xf numFmtId="60" fontId="4" borderId="29" applyNumberFormat="1" applyFont="1" applyFill="0" applyBorder="1" applyAlignment="1" applyProtection="0">
      <alignment vertical="top" wrapText="1"/>
    </xf>
    <xf numFmtId="60" fontId="4" borderId="30" applyNumberFormat="1" applyFont="1" applyFill="0" applyBorder="1" applyAlignment="1" applyProtection="0">
      <alignment horizontal="center" vertical="center" wrapText="1"/>
    </xf>
    <xf numFmtId="60" fontId="4" borderId="31" applyNumberFormat="1" applyFont="1" applyFill="0" applyBorder="1" applyAlignment="1" applyProtection="0">
      <alignment vertical="top" wrapText="1"/>
    </xf>
    <xf numFmtId="0" fontId="0" borderId="32" applyNumberFormat="0" applyFont="1" applyFill="0" applyBorder="1" applyAlignment="1" applyProtection="0">
      <alignment vertical="top" wrapText="1"/>
    </xf>
    <xf numFmtId="60" fontId="5" fillId="5" borderId="33" applyNumberFormat="1" applyFont="1" applyFill="1" applyBorder="1" applyAlignment="1" applyProtection="0">
      <alignment vertical="top" wrapText="1"/>
    </xf>
    <xf numFmtId="60" fontId="4" borderId="34" applyNumberFormat="1" applyFont="1" applyFill="0" applyBorder="1" applyAlignment="1" applyProtection="0">
      <alignment vertical="top" wrapText="1"/>
    </xf>
    <xf numFmtId="49" fontId="6" fillId="5" borderId="9" applyNumberFormat="1" applyFont="1" applyFill="1" applyBorder="1" applyAlignment="1" applyProtection="0">
      <alignment vertical="center" wrapText="1"/>
    </xf>
    <xf numFmtId="60" fontId="6" fillId="5" borderId="10" applyNumberFormat="1" applyFont="1" applyFill="1" applyBorder="1" applyAlignment="1" applyProtection="0">
      <alignment vertical="center" wrapText="1"/>
    </xf>
    <xf numFmtId="49" fontId="7" borderId="10" applyNumberFormat="1" applyFont="1" applyFill="0" applyBorder="1" applyAlignment="1" applyProtection="0">
      <alignment vertical="center" wrapText="1"/>
    </xf>
    <xf numFmtId="0" fontId="4" borderId="9" applyNumberFormat="0" applyFont="1" applyFill="0" applyBorder="1" applyAlignment="1" applyProtection="0">
      <alignment vertical="top" wrapText="1"/>
    </xf>
    <xf numFmtId="49" fontId="3" borderId="9" applyNumberFormat="1" applyFont="1" applyFill="0" applyBorder="1" applyAlignment="1" applyProtection="0">
      <alignment vertical="top"/>
    </xf>
    <xf numFmtId="0" fontId="4" borderId="10" applyNumberFormat="1" applyFont="1" applyFill="0" applyBorder="1" applyAlignment="1" applyProtection="0">
      <alignment vertical="top" wrapText="1"/>
    </xf>
    <xf numFmtId="60" fontId="4" borderId="10" applyNumberFormat="1" applyFont="1" applyFill="0" applyBorder="1" applyAlignment="1" applyProtection="0">
      <alignment vertical="top" wrapText="1"/>
    </xf>
    <xf numFmtId="62" fontId="4" borderId="10" applyNumberFormat="1" applyFont="1" applyFill="0" applyBorder="1" applyAlignment="1" applyProtection="0">
      <alignment vertical="top" wrapText="1"/>
    </xf>
    <xf numFmtId="62" fontId="4" fillId="4" borderId="10" applyNumberFormat="1" applyFont="1" applyFill="1" applyBorder="1" applyAlignment="1" applyProtection="0">
      <alignment vertical="top" wrapText="1"/>
    </xf>
    <xf numFmtId="49" fontId="7" borderId="10" applyNumberFormat="1" applyFont="1" applyFill="0" applyBorder="1" applyAlignment="1" applyProtection="0">
      <alignment vertical="top" wrapText="1"/>
    </xf>
    <xf numFmtId="0" fontId="6" fillId="5" borderId="10" applyNumberFormat="0" applyFont="1" applyFill="1" applyBorder="1" applyAlignment="1" applyProtection="0">
      <alignment vertical="center" wrapText="1"/>
    </xf>
    <xf numFmtId="59" fontId="6" fillId="5" borderId="10" applyNumberFormat="1" applyFont="1" applyFill="1" applyBorder="1" applyAlignment="1" applyProtection="0">
      <alignment vertical="center" wrapText="1"/>
    </xf>
    <xf numFmtId="49" fontId="5" fillId="5" borderId="10" applyNumberFormat="1" applyFont="1" applyFill="1" applyBorder="1" applyAlignment="1" applyProtection="0">
      <alignment vertical="top" wrapText="1"/>
    </xf>
    <xf numFmtId="49" fontId="5" fillId="6" borderId="10" applyNumberFormat="1" applyFont="1" applyFill="1" applyBorder="1" applyAlignment="1" applyProtection="0">
      <alignment vertical="top" wrapText="1"/>
    </xf>
    <xf numFmtId="0" fontId="4" borderId="12" applyNumberFormat="0" applyFont="1" applyFill="0" applyBorder="1" applyAlignment="1" applyProtection="0">
      <alignment vertical="top" wrapText="1"/>
    </xf>
    <xf numFmtId="0" fontId="4" borderId="13" applyNumberFormat="0" applyFont="1" applyFill="0" applyBorder="1" applyAlignment="1" applyProtection="0">
      <alignment vertical="top" wrapText="1"/>
    </xf>
    <xf numFmtId="49" fontId="4" borderId="34" applyNumberFormat="1" applyFont="1" applyFill="0" applyBorder="1" applyAlignment="1" applyProtection="0">
      <alignment vertical="top"/>
    </xf>
    <xf numFmtId="0" fontId="0" borderId="19" applyNumberFormat="0" applyFont="1" applyFill="0" applyBorder="1" applyAlignment="1" applyProtection="0">
      <alignment vertical="top" wrapText="1"/>
    </xf>
    <xf numFmtId="59" fontId="5" fillId="5" borderId="10" applyNumberFormat="1" applyFont="1" applyFill="1" applyBorder="1" applyAlignment="1" applyProtection="0">
      <alignment vertical="top" wrapText="1"/>
    </xf>
    <xf numFmtId="1" fontId="5" fillId="7" borderId="20" applyNumberFormat="1" applyFont="1" applyFill="1" applyBorder="1" applyAlignment="1" applyProtection="0">
      <alignment vertical="top" wrapText="1"/>
    </xf>
    <xf numFmtId="61" fontId="4" borderId="10" applyNumberFormat="1" applyFont="1" applyFill="0" applyBorder="1" applyAlignment="1" applyProtection="0">
      <alignment vertical="top" wrapText="1"/>
    </xf>
    <xf numFmtId="49" fontId="7" borderId="10" applyNumberFormat="1" applyFont="1" applyFill="0" applyBorder="1" applyAlignment="1" applyProtection="0">
      <alignment horizontal="center" vertical="top" wrapText="1"/>
    </xf>
    <xf numFmtId="49" fontId="7" borderId="35" applyNumberFormat="1" applyFont="1" applyFill="0" applyBorder="1" applyAlignment="1" applyProtection="0">
      <alignment horizontal="center" vertical="top" wrapText="1"/>
    </xf>
    <xf numFmtId="1" fontId="5" fillId="6" borderId="20" applyNumberFormat="1" applyFont="1" applyFill="1" applyBorder="1" applyAlignment="1" applyProtection="0">
      <alignment vertical="top" wrapText="1"/>
    </xf>
    <xf numFmtId="60" fontId="5" fillId="7" borderId="36" applyNumberFormat="1" applyFont="1" applyFill="1" applyBorder="1" applyAlignment="1" applyProtection="0">
      <alignment horizontal="center" vertical="top" wrapText="1"/>
    </xf>
    <xf numFmtId="60" fontId="5" fillId="7" borderId="37" applyNumberFormat="1" applyFont="1" applyFill="1" applyBorder="1" applyAlignment="1" applyProtection="0">
      <alignment horizontal="center" vertical="top" wrapText="1"/>
    </xf>
    <xf numFmtId="60" fontId="4" fillId="4" borderId="36" applyNumberFormat="1" applyFont="1" applyFill="1" applyBorder="1" applyAlignment="1" applyProtection="0">
      <alignment horizontal="center" vertical="top" wrapText="1"/>
    </xf>
    <xf numFmtId="60" fontId="4" fillId="4" borderId="38" applyNumberFormat="1" applyFont="1" applyFill="1" applyBorder="1" applyAlignment="1" applyProtection="0">
      <alignment horizontal="center" vertical="top" wrapText="1"/>
    </xf>
    <xf numFmtId="1" fontId="5" fillId="6" borderId="24" applyNumberFormat="1" applyFont="1" applyFill="1" applyBorder="1" applyAlignment="1" applyProtection="0">
      <alignment vertical="top" wrapText="1"/>
    </xf>
    <xf numFmtId="49" fontId="4" borderId="13" applyNumberFormat="1" applyFont="1" applyFill="0" applyBorder="1" applyAlignment="1" applyProtection="0">
      <alignment vertical="top" wrapText="1"/>
    </xf>
    <xf numFmtId="60" fontId="4" borderId="13" applyNumberFormat="1" applyFont="1" applyFill="0" applyBorder="1" applyAlignment="1" applyProtection="0">
      <alignment vertical="top" wrapText="1"/>
    </xf>
    <xf numFmtId="60" fontId="4" fillId="4" borderId="39" applyNumberFormat="1" applyFont="1" applyFill="1" applyBorder="1" applyAlignment="1" applyProtection="0">
      <alignment horizontal="center" vertical="top" wrapText="1"/>
    </xf>
    <xf numFmtId="60" fontId="4" fillId="4" borderId="40" applyNumberFormat="1" applyFont="1" applyFill="1" applyBorder="1" applyAlignment="1" applyProtection="0">
      <alignment horizontal="center" vertical="top" wrapText="1"/>
    </xf>
    <xf numFmtId="0" fontId="0" borderId="41" applyNumberFormat="0" applyFont="1" applyFill="0" applyBorder="1" applyAlignment="1" applyProtection="0">
      <alignment vertical="top" wrapText="1"/>
    </xf>
    <xf numFmtId="0" fontId="0" borderId="42" applyNumberFormat="0" applyFont="1" applyFill="0" applyBorder="1" applyAlignment="1" applyProtection="0">
      <alignment vertical="top" wrapText="1"/>
    </xf>
    <xf numFmtId="49" fontId="4" borderId="34" applyNumberFormat="1" applyFont="1" applyFill="0" applyBorder="1" applyAlignment="1" applyProtection="0">
      <alignment vertical="top" wrapText="1"/>
    </xf>
    <xf numFmtId="1" fontId="4" borderId="27" applyNumberFormat="1" applyFont="1" applyFill="0" applyBorder="1" applyAlignment="1" applyProtection="0">
      <alignment vertical="top" wrapText="1"/>
    </xf>
    <xf numFmtId="49" fontId="4" borderId="27" applyNumberFormat="1" applyFont="1" applyFill="0" applyBorder="1" applyAlignment="1" applyProtection="0">
      <alignment vertical="top" wrapText="1"/>
    </xf>
    <xf numFmtId="0" fontId="4" borderId="27" applyNumberFormat="0" applyFont="1" applyFill="0" applyBorder="1" applyAlignment="1" applyProtection="0">
      <alignment vertical="top" wrapText="1"/>
    </xf>
    <xf numFmtId="0" fontId="4" borderId="19" applyNumberFormat="0" applyFont="1" applyFill="0" applyBorder="1" applyAlignment="1" applyProtection="0">
      <alignment vertical="top" wrapText="1"/>
    </xf>
    <xf numFmtId="63" fontId="4" borderId="10" applyNumberFormat="1" applyFont="1" applyFill="0" applyBorder="1" applyAlignment="1" applyProtection="0">
      <alignment vertical="top" wrapText="1"/>
    </xf>
    <xf numFmtId="49" fontId="7" borderId="30" applyNumberFormat="1" applyFont="1" applyFill="0" applyBorder="1" applyAlignment="1" applyProtection="0">
      <alignment vertical="top" wrapText="1"/>
    </xf>
    <xf numFmtId="49" fontId="8" fillId="4" borderId="43" applyNumberFormat="1" applyFont="1" applyFill="1" applyBorder="1" applyAlignment="1" applyProtection="0">
      <alignment vertical="top" wrapText="1"/>
    </xf>
    <xf numFmtId="0" fontId="8" fillId="4" borderId="42" applyNumberFormat="0" applyFont="1" applyFill="1" applyBorder="1" applyAlignment="1" applyProtection="0">
      <alignment vertical="top" wrapText="1"/>
    </xf>
    <xf numFmtId="0" fontId="8" fillId="4" borderId="44" applyNumberFormat="0" applyFont="1" applyFill="1" applyBorder="1" applyAlignment="1" applyProtection="0">
      <alignment vertical="top" wrapText="1"/>
    </xf>
    <xf numFmtId="60" fontId="8" fillId="4" borderId="32" applyNumberFormat="1" applyFont="1" applyFill="1" applyBorder="1" applyAlignment="1" applyProtection="0">
      <alignment vertical="top" wrapText="1"/>
    </xf>
    <xf numFmtId="49" fontId="6" borderId="43" applyNumberFormat="1" applyFont="1" applyFill="0" applyBorder="1" applyAlignment="1" applyProtection="0">
      <alignment vertical="top" wrapText="1"/>
    </xf>
    <xf numFmtId="0" fontId="0" borderId="44" applyNumberFormat="0" applyFont="1" applyFill="0" applyBorder="1" applyAlignment="1" applyProtection="0">
      <alignment vertical="top" wrapText="1"/>
    </xf>
    <xf numFmtId="60" fontId="6" fillId="5" borderId="45" applyNumberFormat="1" applyFont="1" applyFill="1" applyBorder="1" applyAlignment="1" applyProtection="0">
      <alignment vertical="top" wrapText="1"/>
    </xf>
    <xf numFmtId="0" fontId="4" borderId="26" applyNumberFormat="0" applyFont="1" applyFill="0" applyBorder="1" applyAlignment="1" applyProtection="0">
      <alignment vertical="top" wrapText="1"/>
    </xf>
    <xf numFmtId="49" fontId="3" borderId="9" applyNumberFormat="1" applyFont="1" applyFill="0" applyBorder="1" applyAlignment="1" applyProtection="0">
      <alignment vertical="top" wrapText="1"/>
    </xf>
    <xf numFmtId="49" fontId="4" borderId="43" applyNumberFormat="1" applyFont="1" applyFill="0" applyBorder="1" applyAlignment="1" applyProtection="0">
      <alignment horizontal="left" vertical="top" wrapText="1"/>
    </xf>
    <xf numFmtId="0" fontId="4" borderId="42" applyNumberFormat="1" applyFont="1" applyFill="0" applyBorder="1" applyAlignment="1" applyProtection="0">
      <alignment vertical="top" wrapText="1"/>
    </xf>
    <xf numFmtId="49" fontId="4" borderId="44" applyNumberFormat="1" applyFont="1" applyFill="0" applyBorder="1" applyAlignment="1" applyProtection="0">
      <alignment vertical="top" wrapText="1"/>
    </xf>
    <xf numFmtId="2" fontId="5" fillId="5" borderId="34" applyNumberFormat="1" applyFont="1" applyFill="1" applyBorder="1" applyAlignment="1" applyProtection="0">
      <alignment vertical="top" wrapText="1"/>
    </xf>
    <xf numFmtId="61" fontId="4" borderId="27" applyNumberFormat="1" applyFont="1" applyFill="0" applyBorder="1" applyAlignment="1" applyProtection="0">
      <alignment vertical="top" wrapText="1"/>
    </xf>
    <xf numFmtId="60" fontId="5" fillId="5" borderId="19" applyNumberFormat="1" applyFont="1" applyFill="1" applyBorder="1" applyAlignment="1" applyProtection="0">
      <alignment vertical="top" wrapText="1"/>
    </xf>
    <xf numFmtId="2" fontId="5" fillId="8" borderId="20" applyNumberFormat="1" applyFont="1" applyFill="1" applyBorder="1" applyAlignment="1" applyProtection="0">
      <alignment vertical="top" wrapText="1"/>
    </xf>
    <xf numFmtId="60" fontId="5" fillId="6" borderId="23" applyNumberFormat="1" applyFont="1" applyFill="1" applyBorder="1" applyAlignment="1" applyProtection="0">
      <alignment vertical="top" wrapText="1"/>
    </xf>
    <xf numFmtId="49" fontId="4" borderId="24" applyNumberFormat="1" applyFont="1" applyFill="0" applyBorder="1" applyAlignment="1" applyProtection="0">
      <alignment horizontal="center" vertical="top" wrapText="1"/>
    </xf>
    <xf numFmtId="0" fontId="4" borderId="13" applyNumberFormat="1" applyFont="1" applyFill="0" applyBorder="1" applyAlignment="1" applyProtection="0">
      <alignment vertical="top" wrapText="1"/>
    </xf>
    <xf numFmtId="60" fontId="5" fillId="5" borderId="25" applyNumberFormat="1" applyFont="1" applyFill="1" applyBorder="1" applyAlignment="1" applyProtection="0">
      <alignment vertical="top" wrapText="1"/>
    </xf>
    <xf numFmtId="0" fontId="4" borderId="24" applyNumberFormat="0" applyFont="1" applyFill="0" applyBorder="1" applyAlignment="1" applyProtection="0">
      <alignment vertical="top" wrapText="1"/>
    </xf>
    <xf numFmtId="1" fontId="4" borderId="27" applyNumberFormat="1" applyFont="1" applyFill="0" applyBorder="1" applyAlignment="1" applyProtection="0">
      <alignment vertical="center" wrapText="1"/>
    </xf>
    <xf numFmtId="49" fontId="4" borderId="27" applyNumberFormat="1" applyFont="1" applyFill="0" applyBorder="1" applyAlignment="1" applyProtection="0">
      <alignment vertical="center" wrapText="1"/>
    </xf>
    <xf numFmtId="59" fontId="4" borderId="27" applyNumberFormat="1" applyFont="1" applyFill="0" applyBorder="1" applyAlignment="1" applyProtection="0">
      <alignment horizontal="center" vertical="center"/>
    </xf>
    <xf numFmtId="60" fontId="4" borderId="27" applyNumberFormat="1" applyFont="1" applyFill="0" applyBorder="1" applyAlignment="1" applyProtection="0">
      <alignment vertical="center"/>
    </xf>
    <xf numFmtId="60" fontId="9" fillId="5" borderId="46" applyNumberFormat="1" applyFont="1" applyFill="1" applyBorder="1" applyAlignment="1" applyProtection="0">
      <alignment vertical="center"/>
    </xf>
    <xf numFmtId="49" fontId="4" borderId="19" applyNumberFormat="1" applyFont="1" applyFill="0" applyBorder="1" applyAlignment="1" applyProtection="0">
      <alignment vertical="center"/>
    </xf>
    <xf numFmtId="1" fontId="4" borderId="10" applyNumberFormat="1" applyFont="1" applyFill="0" applyBorder="1" applyAlignment="1" applyProtection="0">
      <alignment vertical="center" wrapText="1"/>
    </xf>
    <xf numFmtId="49" fontId="4" borderId="10" applyNumberFormat="1" applyFont="1" applyFill="0" applyBorder="1" applyAlignment="1" applyProtection="0">
      <alignment vertical="center" wrapText="1"/>
    </xf>
    <xf numFmtId="59" fontId="4" borderId="10" applyNumberFormat="1" applyFont="1" applyFill="0" applyBorder="1" applyAlignment="1" applyProtection="0">
      <alignment horizontal="center" vertical="center"/>
    </xf>
    <xf numFmtId="60" fontId="4" borderId="47" applyNumberFormat="1" applyFont="1" applyFill="0" applyBorder="1" applyAlignment="1" applyProtection="0">
      <alignment vertical="center"/>
    </xf>
    <xf numFmtId="60" fontId="9" fillId="9" borderId="48" applyNumberFormat="1" applyFont="1" applyFill="1" applyBorder="1" applyAlignment="1" applyProtection="0">
      <alignment vertical="center"/>
    </xf>
    <xf numFmtId="49" fontId="4" borderId="49" applyNumberFormat="1" applyFont="1" applyFill="0" applyBorder="1" applyAlignment="1" applyProtection="0">
      <alignment vertical="center"/>
    </xf>
    <xf numFmtId="1" fontId="4" borderId="13" applyNumberFormat="1" applyFont="1" applyFill="0" applyBorder="1" applyAlignment="1" applyProtection="0">
      <alignment vertical="center" wrapText="1"/>
    </xf>
    <xf numFmtId="49" fontId="4" borderId="13" applyNumberFormat="1" applyFont="1" applyFill="0" applyBorder="1" applyAlignment="1" applyProtection="0">
      <alignment vertical="center" wrapText="1"/>
    </xf>
    <xf numFmtId="59" fontId="4" borderId="13" applyNumberFormat="1" applyFont="1" applyFill="0" applyBorder="1" applyAlignment="1" applyProtection="0">
      <alignment horizontal="center" vertical="center"/>
    </xf>
    <xf numFmtId="60" fontId="4" borderId="13" applyNumberFormat="1" applyFont="1" applyFill="0" applyBorder="1" applyAlignment="1" applyProtection="0">
      <alignment vertical="center"/>
    </xf>
    <xf numFmtId="60" fontId="2" fillId="10" borderId="50" applyNumberFormat="1" applyFont="1" applyFill="1" applyBorder="1" applyAlignment="1" applyProtection="0">
      <alignment vertical="center"/>
    </xf>
    <xf numFmtId="49" fontId="4" borderId="25" applyNumberFormat="1" applyFont="1" applyFill="0" applyBorder="1" applyAlignment="1" applyProtection="0">
      <alignment vertical="center"/>
    </xf>
    <xf numFmtId="49" fontId="4" fillId="4" borderId="43" applyNumberFormat="1" applyFont="1" applyFill="1" applyBorder="1" applyAlignment="1" applyProtection="0">
      <alignment vertical="top" wrapText="1"/>
    </xf>
    <xf numFmtId="1" fontId="4" fillId="4" borderId="42" applyNumberFormat="1" applyFont="1" applyFill="1" applyBorder="1" applyAlignment="1" applyProtection="0">
      <alignment vertical="top" wrapText="1"/>
    </xf>
    <xf numFmtId="49" fontId="4" fillId="4" borderId="42" applyNumberFormat="1" applyFont="1" applyFill="1" applyBorder="1" applyAlignment="1" applyProtection="0">
      <alignment vertical="top" wrapText="1"/>
    </xf>
    <xf numFmtId="0" fontId="4" fillId="4" borderId="42" applyNumberFormat="1" applyFont="1" applyFill="1" applyBorder="1" applyAlignment="1" applyProtection="0">
      <alignment vertical="top" wrapText="1"/>
    </xf>
    <xf numFmtId="60" fontId="4" fillId="4" borderId="42" applyNumberFormat="1" applyFont="1" applyFill="1" applyBorder="1" applyAlignment="1" applyProtection="0">
      <alignment vertical="top" wrapText="1"/>
    </xf>
    <xf numFmtId="64" fontId="5" fillId="11" borderId="44" applyNumberFormat="1" applyFont="1" applyFill="1" applyBorder="1" applyAlignment="1" applyProtection="0">
      <alignment vertical="top" wrapText="1"/>
    </xf>
    <xf numFmtId="49" fontId="5" fillId="5" borderId="43" applyNumberFormat="1" applyFont="1" applyFill="1" applyBorder="1" applyAlignment="1" applyProtection="0">
      <alignment vertical="top" wrapText="1"/>
    </xf>
    <xf numFmtId="49" fontId="4" borderId="43" applyNumberFormat="1" applyFont="1" applyFill="0" applyBorder="1" applyAlignment="1" applyProtection="0">
      <alignment vertical="top" wrapText="1"/>
    </xf>
    <xf numFmtId="49" fontId="7" borderId="45" applyNumberFormat="1" applyFont="1" applyFill="0" applyBorder="1" applyAlignment="1" applyProtection="0">
      <alignment vertical="top" wrapText="1"/>
    </xf>
    <xf numFmtId="0" fontId="4" borderId="42" applyNumberFormat="0" applyFont="1" applyFill="0" applyBorder="1" applyAlignment="1" applyProtection="0">
      <alignment vertical="top" wrapText="1"/>
    </xf>
    <xf numFmtId="60" fontId="4" borderId="23" applyNumberFormat="1" applyFont="1" applyFill="0" applyBorder="1" applyAlignment="1" applyProtection="0">
      <alignment vertical="top" wrapText="1"/>
    </xf>
    <xf numFmtId="60" fontId="4" borderId="25" applyNumberFormat="1" applyFont="1" applyFill="0" applyBorder="1" applyAlignment="1" applyProtection="0">
      <alignment vertical="top" wrapText="1"/>
    </xf>
    <xf numFmtId="0" fontId="2" fillId="3" borderId="51" applyNumberFormat="0" applyFont="1" applyFill="1" applyBorder="1" applyAlignment="1" applyProtection="0">
      <alignment vertical="top" wrapText="1"/>
    </xf>
    <xf numFmtId="0" fontId="4" borderId="52" applyNumberFormat="0" applyFont="1" applyFill="0" applyBorder="1" applyAlignment="1" applyProtection="0">
      <alignment vertical="top" wrapText="1"/>
    </xf>
    <xf numFmtId="0" fontId="4" borderId="53" applyNumberFormat="0" applyFont="1" applyFill="0" applyBorder="1" applyAlignment="1" applyProtection="0">
      <alignment vertical="top" wrapText="1"/>
    </xf>
    <xf numFmtId="0" fontId="4" borderId="5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dad00"/>
      <rgbColor rgb="fffefffe"/>
      <rgbColor rgb="ff699552"/>
      <rgbColor rgb="ff375688"/>
      <rgbColor rgb="ff6b9552"/>
      <rgbColor rgb="ffbfbfbf"/>
      <rgbColor rgb="ff385687"/>
      <rgbColor rgb="ff004c7f"/>
      <rgbColor rgb="fff2b13e"/>
      <rgbColor rgb="ffed220b"/>
      <rgbColor rgb="ff2e578b"/>
      <rgbColor rgb="ff5d95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05"/>
          <c:y val="0.005"/>
          <c:w val="0.99"/>
          <c:h val="0.9875"/>
        </c:manualLayout>
      </c:layout>
      <c:pieChart>
        <c:varyColors val="0"/>
        <c:ser>
          <c:idx val="0"/>
          <c:order val="0"/>
          <c:tx>
            <c:strRef>
              <c:f>'2025 - Screenshot 04.02.2025 um'!$A$97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E578C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2E578C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5D9648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" sourceLinked="0"/>
              <c:txPr>
                <a:bodyPr/>
                <a:lstStyle/>
                <a:p>
                  <a:pPr>
                    <a:defRPr b="0" i="0" strike="noStrike" sz="1640" u="none">
                      <a:solidFill>
                        <a:srgbClr val="FFFFFF"/>
                      </a:solidFill>
                      <a:latin typeface="Helvetica Neue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" sourceLinked="0"/>
              <c:txPr>
                <a:bodyPr/>
                <a:lstStyle/>
                <a:p>
                  <a:pPr>
                    <a:defRPr b="0" i="0" strike="noStrike" sz="1640" u="none">
                      <a:solidFill>
                        <a:srgbClr val="FFFFFF"/>
                      </a:solidFill>
                      <a:latin typeface="Helvetica Neue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b="0" i="0" strike="noStrike" sz="164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'2025 - Screenshot 04.02.2025 um'!$B$1,'2025 - Screenshot 04.02.2025 um'!$F$1</c:f>
              <c:strCache>
                <c:ptCount val="0"/>
              </c:strCache>
            </c:strRef>
          </c:cat>
          <c:val>
            <c:numRef>
              <c:f>'2025 - Screenshot 04.02.2025 um'!$B$99,'2025 - Screenshot 04.02.2025 um'!$B$98</c:f>
              <c:numCache>
                <c:ptCount val="2"/>
                <c:pt idx="0">
                  <c:v>1402.356000</c:v>
                </c:pt>
                <c:pt idx="1">
                  <c:v>934.904000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05"/>
          <c:y val="0.005"/>
          <c:w val="0.99"/>
          <c:h val="0.9875"/>
        </c:manualLayout>
      </c:layout>
      <c:pieChart>
        <c:varyColors val="0"/>
        <c:ser>
          <c:idx val="0"/>
          <c:order val="0"/>
          <c:tx>
            <c:strRef>
              <c:f>'2025 - Screenshot 04.02.2025 um'!$B$1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85688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385688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6A9552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latin typeface="Helvetica Neue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FFFFFF"/>
                      </a:solidFill>
                      <a:latin typeface="Helvetica Neue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'2025 - Screenshot 04.02.2025 um'!$A$137:$A$138</c:f>
              <c:strCache>
                <c:ptCount val="0"/>
              </c:strCache>
            </c:strRef>
          </c:cat>
          <c:val>
            <c:numRef>
              <c:f>'2025 - Screenshot 04.02.2025 um'!$B$137:$B$138</c:f>
              <c:numCache>
                <c:ptCount val="2"/>
                <c:pt idx="0">
                  <c:v>2221.200000</c:v>
                </c:pt>
                <c:pt idx="1">
                  <c:v>1480.800000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<Relationship Id="rId4" Type="http://schemas.openxmlformats.org/officeDocument/2006/relationships/image" Target="../media/image3.png"/><Relationship Id="rId5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4087</xdr:colOff>
      <xdr:row>78</xdr:row>
      <xdr:rowOff>219172</xdr:rowOff>
    </xdr:from>
    <xdr:to>
      <xdr:col>10</xdr:col>
      <xdr:colOff>629302</xdr:colOff>
      <xdr:row>89</xdr:row>
      <xdr:rowOff>326436</xdr:rowOff>
    </xdr:to>
    <xdr:pic>
      <xdr:nvPicPr>
        <xdr:cNvPr id="2" name="Bildschirmfoto 2025-02-04 um 17.33.58.png" descr="Bildschirmfoto 2025-02-04 um 17.33.58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70787" y="25247062"/>
          <a:ext cx="11940916" cy="3858210"/>
        </a:xfrm>
        <a:prstGeom prst="rect">
          <a:avLst/>
        </a:prstGeom>
        <a:ln w="38100" cap="flat">
          <a:solidFill>
            <a:srgbClr val="000000"/>
          </a:solidFill>
          <a:prstDash val="solid"/>
          <a:miter lim="400000"/>
        </a:ln>
        <a:effectLst/>
      </xdr:spPr>
    </xdr:pic>
    <xdr:clientData/>
  </xdr:twoCellAnchor>
  <xdr:twoCellAnchor>
    <xdr:from>
      <xdr:col>1</xdr:col>
      <xdr:colOff>923552</xdr:colOff>
      <xdr:row>131</xdr:row>
      <xdr:rowOff>80050</xdr:rowOff>
    </xdr:from>
    <xdr:to>
      <xdr:col>1</xdr:col>
      <xdr:colOff>1330694</xdr:colOff>
      <xdr:row>132</xdr:row>
      <xdr:rowOff>112242</xdr:rowOff>
    </xdr:to>
    <xdr:sp>
      <xdr:nvSpPr>
        <xdr:cNvPr id="3" name="PV"/>
        <xdr:cNvSpPr txBox="1"/>
      </xdr:nvSpPr>
      <xdr:spPr>
        <a:xfrm>
          <a:off x="1190252" y="43394670"/>
          <a:ext cx="407143" cy="37318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rPr>
            <a:t>PV</a:t>
          </a:r>
        </a:p>
      </xdr:txBody>
    </xdr:sp>
    <xdr:clientData/>
  </xdr:twoCellAnchor>
  <xdr:twoCellAnchor>
    <xdr:from>
      <xdr:col>12</xdr:col>
      <xdr:colOff>581592</xdr:colOff>
      <xdr:row>94</xdr:row>
      <xdr:rowOff>84156</xdr:rowOff>
    </xdr:from>
    <xdr:to>
      <xdr:col>12</xdr:col>
      <xdr:colOff>1151365</xdr:colOff>
      <xdr:row>95</xdr:row>
      <xdr:rowOff>116348</xdr:rowOff>
    </xdr:to>
    <xdr:sp>
      <xdr:nvSpPr>
        <xdr:cNvPr id="4" name="Netz"/>
        <xdr:cNvSpPr txBox="1"/>
      </xdr:nvSpPr>
      <xdr:spPr>
        <a:xfrm>
          <a:off x="14653192" y="30366671"/>
          <a:ext cx="569774" cy="37318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rPr>
            <a:t>Netz</a:t>
          </a:r>
        </a:p>
      </xdr:txBody>
    </xdr:sp>
    <xdr:clientData/>
  </xdr:twoCellAnchor>
  <xdr:twoCellAnchor>
    <xdr:from>
      <xdr:col>10</xdr:col>
      <xdr:colOff>144747</xdr:colOff>
      <xdr:row>91</xdr:row>
      <xdr:rowOff>205828</xdr:rowOff>
    </xdr:from>
    <xdr:to>
      <xdr:col>10</xdr:col>
      <xdr:colOff>551888</xdr:colOff>
      <xdr:row>92</xdr:row>
      <xdr:rowOff>220875</xdr:rowOff>
    </xdr:to>
    <xdr:sp>
      <xdr:nvSpPr>
        <xdr:cNvPr id="5" name="PV"/>
        <xdr:cNvSpPr txBox="1"/>
      </xdr:nvSpPr>
      <xdr:spPr>
        <a:xfrm>
          <a:off x="11727147" y="29448213"/>
          <a:ext cx="407142" cy="37318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600" u="none">
              <a:solidFill>
                <a:srgbClr val="FFFFFF"/>
              </a:solidFill>
              <a:uFillTx/>
              <a:latin typeface="+mn-lt"/>
              <a:ea typeface="+mn-ea"/>
              <a:cs typeface="+mn-cs"/>
              <a:sym typeface="Helvetica Neue"/>
            </a:rPr>
            <a:t>PV</a:t>
          </a:r>
        </a:p>
      </xdr:txBody>
    </xdr:sp>
    <xdr:clientData/>
  </xdr:twoCellAnchor>
  <xdr:twoCellAnchor>
    <xdr:from>
      <xdr:col>1</xdr:col>
      <xdr:colOff>47878</xdr:colOff>
      <xdr:row>78</xdr:row>
      <xdr:rowOff>265456</xdr:rowOff>
    </xdr:from>
    <xdr:to>
      <xdr:col>10</xdr:col>
      <xdr:colOff>576541</xdr:colOff>
      <xdr:row>89</xdr:row>
      <xdr:rowOff>306571</xdr:rowOff>
    </xdr:to>
    <xdr:pic>
      <xdr:nvPicPr>
        <xdr:cNvPr id="6" name="eingesetzter-Film.png" descr="eingesetzter-Film.png"/>
        <xdr:cNvPicPr>
          <a:picLocks noChangeAspect="1"/>
        </xdr:cNvPicPr>
      </xdr:nvPicPr>
      <xdr:blipFill>
        <a:blip r:embed="rId2">
          <a:extLst/>
        </a:blip>
        <a:srcRect l="0" t="0" r="8821" b="6090"/>
        <a:stretch>
          <a:fillRect/>
        </a:stretch>
      </xdr:blipFill>
      <xdr:spPr>
        <a:xfrm>
          <a:off x="314578" y="25293346"/>
          <a:ext cx="11844364" cy="37920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69496</xdr:colOff>
      <xdr:row>87</xdr:row>
      <xdr:rowOff>195890</xdr:rowOff>
    </xdr:from>
    <xdr:to>
      <xdr:col>12</xdr:col>
      <xdr:colOff>837959</xdr:colOff>
      <xdr:row>102</xdr:row>
      <xdr:rowOff>58842</xdr:rowOff>
    </xdr:to>
    <xdr:graphicFrame>
      <xdr:nvGraphicFramePr>
        <xdr:cNvPr id="7" name="2D-Kreisdiagramm"/>
        <xdr:cNvGraphicFramePr/>
      </xdr:nvGraphicFramePr>
      <xdr:xfrm>
        <a:off x="10242196" y="28292735"/>
        <a:ext cx="4667364" cy="46673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0</xdr:col>
      <xdr:colOff>264437</xdr:colOff>
      <xdr:row>40</xdr:row>
      <xdr:rowOff>26226</xdr:rowOff>
    </xdr:from>
    <xdr:to>
      <xdr:col>6</xdr:col>
      <xdr:colOff>505737</xdr:colOff>
      <xdr:row>47</xdr:row>
      <xdr:rowOff>100548</xdr:rowOff>
    </xdr:to>
    <xdr:pic>
      <xdr:nvPicPr>
        <xdr:cNvPr id="8" name="eingesetzter-Film.png" descr="eingesetzter-Film.png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264437" y="12824016"/>
          <a:ext cx="7620001" cy="2461288"/>
        </a:xfrm>
        <a:prstGeom prst="rect">
          <a:avLst/>
        </a:prstGeom>
        <a:ln w="25400" cap="flat">
          <a:solidFill>
            <a:srgbClr val="000000"/>
          </a:solidFill>
          <a:prstDash val="solid"/>
          <a:miter lim="400000"/>
        </a:ln>
        <a:effectLst/>
      </xdr:spPr>
    </xdr:pic>
    <xdr:clientData/>
  </xdr:twoCellAnchor>
  <xdr:twoCellAnchor>
    <xdr:from>
      <xdr:col>1</xdr:col>
      <xdr:colOff>134713</xdr:colOff>
      <xdr:row>128</xdr:row>
      <xdr:rowOff>104766</xdr:rowOff>
    </xdr:from>
    <xdr:to>
      <xdr:col>2</xdr:col>
      <xdr:colOff>1409303</xdr:colOff>
      <xdr:row>135</xdr:row>
      <xdr:rowOff>321446</xdr:rowOff>
    </xdr:to>
    <xdr:graphicFrame>
      <xdr:nvGraphicFramePr>
        <xdr:cNvPr id="9" name="2D-Kreisdiagramm"/>
        <xdr:cNvGraphicFramePr/>
      </xdr:nvGraphicFramePr>
      <xdr:xfrm>
        <a:off x="401413" y="42379256"/>
        <a:ext cx="2620791" cy="262079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67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3.57031" style="1" customWidth="1"/>
    <col min="2" max="2" width="17.6016" style="1" customWidth="1"/>
    <col min="3" max="3" width="18.5156" style="1" customWidth="1"/>
    <col min="4" max="5" width="16.3516" style="1" customWidth="1"/>
    <col min="6" max="6" width="24.4688" style="1" customWidth="1"/>
    <col min="7" max="7" width="18.3047" style="1" customWidth="1"/>
    <col min="8" max="8" width="18.3359" style="1" customWidth="1"/>
    <col min="9" max="9" width="2.14844" style="1" customWidth="1"/>
    <col min="10" max="15" width="16.3516" style="1" customWidth="1"/>
    <col min="16" max="16384" width="16.3516" style="1" customWidth="1"/>
  </cols>
  <sheetData>
    <row r="1" ht="26.9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44.65" customHeight="1">
      <c r="A2" s="5"/>
      <c r="B2" t="s" s="6">
        <v>0</v>
      </c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8"/>
      <c r="O2" s="9"/>
    </row>
    <row r="3" ht="26.85" customHeight="1">
      <c r="A3" s="10"/>
      <c r="B3" t="s" s="11">
        <v>1</v>
      </c>
      <c r="C3" s="12"/>
      <c r="D3" s="12"/>
      <c r="E3" s="12"/>
      <c r="F3" s="12"/>
      <c r="G3" s="13">
        <v>11548.3</v>
      </c>
      <c r="H3" t="s" s="14">
        <v>2</v>
      </c>
      <c r="I3" s="15"/>
      <c r="J3" s="12"/>
      <c r="K3" s="12"/>
      <c r="L3" s="12"/>
      <c r="M3" s="12"/>
      <c r="N3" s="15"/>
      <c r="O3" s="16"/>
    </row>
    <row r="4" ht="8.35" customHeight="1">
      <c r="A4" s="10"/>
      <c r="B4" s="1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5"/>
      <c r="O4" s="16"/>
    </row>
    <row r="5" ht="26.85" customHeight="1">
      <c r="A5" s="10"/>
      <c r="B5" t="s" s="18">
        <v>3</v>
      </c>
      <c r="C5" s="12"/>
      <c r="D5" s="12"/>
      <c r="E5" s="12"/>
      <c r="F5" s="12"/>
      <c r="G5" s="13">
        <v>4216.71</v>
      </c>
      <c r="H5" t="s" s="14">
        <v>2</v>
      </c>
      <c r="I5" s="15"/>
      <c r="J5" s="19">
        <v>0.28</v>
      </c>
      <c r="K5" s="20">
        <f>G5*J5</f>
        <v>1180.6788</v>
      </c>
      <c r="L5" s="15"/>
      <c r="M5" s="12"/>
      <c r="N5" s="15"/>
      <c r="O5" s="16"/>
    </row>
    <row r="6" ht="9.65" customHeight="1">
      <c r="A6" s="10"/>
      <c r="B6" s="21"/>
      <c r="C6" s="22"/>
      <c r="D6" s="22"/>
      <c r="E6" s="22"/>
      <c r="F6" s="22"/>
      <c r="G6" s="22"/>
      <c r="H6" s="22"/>
      <c r="I6" s="12"/>
      <c r="J6" s="12"/>
      <c r="K6" s="12"/>
      <c r="L6" s="12"/>
      <c r="M6" s="12"/>
      <c r="N6" s="15"/>
      <c r="O6" s="16"/>
    </row>
    <row r="7" ht="28.2" customHeight="1">
      <c r="A7" s="23"/>
      <c r="B7" t="s" s="24">
        <v>4</v>
      </c>
      <c r="C7" s="25"/>
      <c r="D7" s="25"/>
      <c r="E7" s="25"/>
      <c r="F7" s="26"/>
      <c r="G7" s="27">
        <f>11027.5</f>
        <v>11027.5</v>
      </c>
      <c r="H7" t="s" s="28">
        <v>2</v>
      </c>
      <c r="I7" s="29"/>
      <c r="J7" s="30"/>
      <c r="K7" s="12"/>
      <c r="L7" s="12"/>
      <c r="M7" s="12"/>
      <c r="N7" s="15"/>
      <c r="O7" s="16"/>
    </row>
    <row r="8" ht="26.85" customHeight="1">
      <c r="A8" s="23"/>
      <c r="B8" t="s" s="31">
        <v>5</v>
      </c>
      <c r="C8" s="32"/>
      <c r="D8" s="32"/>
      <c r="E8" s="32"/>
      <c r="F8" s="32"/>
      <c r="G8" s="33">
        <v>2316.1</v>
      </c>
      <c r="H8" t="s" s="34">
        <v>2</v>
      </c>
      <c r="I8" s="29"/>
      <c r="J8" s="30"/>
      <c r="K8" s="12"/>
      <c r="L8" s="12"/>
      <c r="M8" s="12"/>
      <c r="N8" s="15"/>
      <c r="O8" s="16"/>
    </row>
    <row r="9" ht="26.85" customHeight="1">
      <c r="A9" s="23"/>
      <c r="B9" t="s" s="35">
        <v>6</v>
      </c>
      <c r="C9" s="12"/>
      <c r="D9" s="12"/>
      <c r="E9" s="12"/>
      <c r="F9" s="12"/>
      <c r="G9" s="33">
        <v>300.42</v>
      </c>
      <c r="H9" t="s" s="34">
        <v>2</v>
      </c>
      <c r="I9" s="29"/>
      <c r="J9" s="30"/>
      <c r="K9" s="12"/>
      <c r="L9" s="12"/>
      <c r="M9" s="12"/>
      <c r="N9" s="15"/>
      <c r="O9" s="16"/>
    </row>
    <row r="10" ht="28.2" customHeight="1">
      <c r="A10" s="23"/>
      <c r="B10" t="s" s="36">
        <v>7</v>
      </c>
      <c r="C10" s="22"/>
      <c r="D10" s="22"/>
      <c r="E10" s="22"/>
      <c r="F10" s="22"/>
      <c r="G10" s="37">
        <f>SUM(G7+G8+G9)</f>
        <v>13644.02</v>
      </c>
      <c r="H10" t="s" s="38">
        <v>2</v>
      </c>
      <c r="I10" s="39"/>
      <c r="J10" s="30"/>
      <c r="K10" s="12"/>
      <c r="L10" s="12"/>
      <c r="M10" s="12"/>
      <c r="N10" s="15"/>
      <c r="O10" s="16"/>
    </row>
    <row r="11" ht="9.65" customHeight="1">
      <c r="A11" s="10"/>
      <c r="B11" s="40"/>
      <c r="C11" s="41"/>
      <c r="D11" s="41"/>
      <c r="E11" s="41"/>
      <c r="F11" s="41"/>
      <c r="G11" s="41"/>
      <c r="H11" s="41"/>
      <c r="I11" s="12"/>
      <c r="J11" s="12"/>
      <c r="K11" s="12"/>
      <c r="L11" s="12"/>
      <c r="M11" s="12"/>
      <c r="N11" s="15"/>
      <c r="O11" s="16"/>
    </row>
    <row r="12" ht="26.85" customHeight="1">
      <c r="A12" s="10"/>
      <c r="B12" t="s" s="18">
        <v>8</v>
      </c>
      <c r="C12" s="12"/>
      <c r="D12" s="12"/>
      <c r="E12" s="12"/>
      <c r="F12" s="12"/>
      <c r="G12" s="13">
        <v>6108.16</v>
      </c>
      <c r="H12" t="s" s="14">
        <v>2</v>
      </c>
      <c r="I12" s="15"/>
      <c r="J12" s="42">
        <v>0.076</v>
      </c>
      <c r="K12" s="43">
        <f>G12*J12</f>
        <v>464.22016</v>
      </c>
      <c r="L12" s="15"/>
      <c r="M12" s="12"/>
      <c r="N12" s="15"/>
      <c r="O12" s="16"/>
    </row>
    <row r="13" ht="8.35" customHeight="1">
      <c r="A13" s="10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</row>
    <row r="14" ht="26.85" customHeight="1">
      <c r="A14" s="10"/>
      <c r="B14" t="s" s="18">
        <v>9</v>
      </c>
      <c r="C14" s="12"/>
      <c r="D14" s="12"/>
      <c r="E14" s="12"/>
      <c r="F14" s="12"/>
      <c r="G14" s="13">
        <f>G3-G5</f>
        <v>7331.59</v>
      </c>
      <c r="H14" t="s" s="14">
        <v>2</v>
      </c>
      <c r="I14" s="15"/>
      <c r="J14" s="42">
        <v>0.076</v>
      </c>
      <c r="K14" s="20">
        <f>G14*J14</f>
        <v>557.20084</v>
      </c>
      <c r="L14" s="15"/>
      <c r="M14" s="12"/>
      <c r="N14" s="15"/>
      <c r="O14" s="16"/>
    </row>
    <row r="15" ht="8.35" customHeight="1">
      <c r="A15" s="10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44"/>
      <c r="O15" s="45"/>
    </row>
    <row r="16" ht="28.2" customHeight="1">
      <c r="A16" s="10"/>
      <c r="B16" t="s" s="46">
        <v>10</v>
      </c>
      <c r="C16" s="12"/>
      <c r="D16" s="12"/>
      <c r="E16" s="22"/>
      <c r="F16" s="12"/>
      <c r="G16" s="12"/>
      <c r="H16" s="12"/>
      <c r="I16" s="12"/>
      <c r="J16" s="12"/>
      <c r="K16" s="12"/>
      <c r="L16" s="12"/>
      <c r="M16" s="12"/>
      <c r="N16" s="44"/>
      <c r="O16" s="45"/>
    </row>
    <row r="17" ht="29.5" customHeight="1">
      <c r="A17" s="10"/>
      <c r="B17" t="s" s="18">
        <v>11</v>
      </c>
      <c r="C17" s="12"/>
      <c r="D17" s="47"/>
      <c r="E17" s="48">
        <f>G3*J5</f>
        <v>3233.524</v>
      </c>
      <c r="F17" s="49"/>
      <c r="G17" s="12"/>
      <c r="H17" s="12"/>
      <c r="I17" s="12"/>
      <c r="J17" s="12"/>
      <c r="K17" s="12"/>
      <c r="L17" s="12"/>
      <c r="M17" s="12"/>
      <c r="N17" s="15"/>
      <c r="O17" s="16"/>
    </row>
    <row r="18" ht="28.2" customHeight="1">
      <c r="A18" s="10"/>
      <c r="B18" t="s" s="18">
        <v>12</v>
      </c>
      <c r="C18" s="12"/>
      <c r="D18" s="47"/>
      <c r="E18" s="50">
        <f>K5</f>
        <v>1180.6788</v>
      </c>
      <c r="F18" s="51">
        <f>E18+E19</f>
        <v>2862.87964</v>
      </c>
      <c r="G18" s="39"/>
      <c r="H18" s="12"/>
      <c r="I18" s="12"/>
      <c r="J18" s="12"/>
      <c r="K18" s="12"/>
      <c r="L18" s="12"/>
      <c r="M18" s="12"/>
      <c r="N18" s="15"/>
      <c r="O18" s="16"/>
    </row>
    <row r="19" ht="28.2" customHeight="1">
      <c r="A19" s="10"/>
      <c r="B19" t="s" s="18">
        <v>13</v>
      </c>
      <c r="C19" s="12"/>
      <c r="D19" s="47"/>
      <c r="E19" s="52">
        <f>1125+K14</f>
        <v>1682.20084</v>
      </c>
      <c r="F19" s="53"/>
      <c r="G19" s="29"/>
      <c r="H19" s="12"/>
      <c r="I19" s="12"/>
      <c r="J19" s="12"/>
      <c r="K19" s="12"/>
      <c r="L19" s="12"/>
      <c r="M19" s="12"/>
      <c r="N19" s="15"/>
      <c r="O19" s="16"/>
    </row>
    <row r="20" ht="29.5" customHeight="1">
      <c r="A20" s="10"/>
      <c r="B20" t="s" s="18">
        <v>10</v>
      </c>
      <c r="C20" s="12"/>
      <c r="D20" s="47"/>
      <c r="E20" s="54">
        <f>E17-F18</f>
        <v>370.64436</v>
      </c>
      <c r="F20" s="55"/>
      <c r="G20" s="15"/>
      <c r="H20" s="12"/>
      <c r="I20" s="12"/>
      <c r="J20" s="12"/>
      <c r="K20" s="12"/>
      <c r="L20" s="12"/>
      <c r="M20" s="12"/>
      <c r="N20" s="15"/>
      <c r="O20" s="16"/>
    </row>
    <row r="21" ht="9.65" customHeight="1">
      <c r="A21" s="10"/>
      <c r="B21" s="17"/>
      <c r="C21" s="12"/>
      <c r="D21" s="12"/>
      <c r="E21" s="41"/>
      <c r="F21" s="12"/>
      <c r="G21" s="12"/>
      <c r="H21" s="12"/>
      <c r="I21" s="12"/>
      <c r="J21" s="12"/>
      <c r="K21" s="12"/>
      <c r="L21" s="12"/>
      <c r="M21" s="12"/>
      <c r="N21" s="15"/>
      <c r="O21" s="16"/>
    </row>
    <row r="22" ht="32.75" customHeight="1">
      <c r="A22" s="10"/>
      <c r="B22" t="s" s="56">
        <v>14</v>
      </c>
      <c r="C22" s="12"/>
      <c r="D22" s="57">
        <f>K12+E20</f>
        <v>834.86452</v>
      </c>
      <c r="E22" t="s" s="58">
        <v>15</v>
      </c>
      <c r="F22" s="12"/>
      <c r="G22" s="12"/>
      <c r="H22" s="12"/>
      <c r="I22" s="12"/>
      <c r="J22" s="12"/>
      <c r="K22" s="12"/>
      <c r="L22" s="12"/>
      <c r="M22" s="12"/>
      <c r="N22" s="15"/>
      <c r="O22" s="16"/>
    </row>
    <row r="23" ht="32.75" customHeight="1">
      <c r="A23" s="10"/>
      <c r="B23" t="s" s="56">
        <v>14</v>
      </c>
      <c r="C23" s="12"/>
      <c r="D23" s="57">
        <f>D22/12</f>
        <v>69.5720433333333</v>
      </c>
      <c r="E23" t="s" s="58">
        <v>16</v>
      </c>
      <c r="F23" s="12"/>
      <c r="G23" s="12"/>
      <c r="H23" s="12"/>
      <c r="I23" s="12"/>
      <c r="J23" s="12"/>
      <c r="K23" s="12"/>
      <c r="L23" s="12"/>
      <c r="M23" s="12"/>
      <c r="N23" s="15"/>
      <c r="O23" s="16"/>
    </row>
    <row r="24" ht="26.85" customHeight="1">
      <c r="A24" s="10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</row>
    <row r="25" ht="26.85" customHeight="1">
      <c r="A25" s="10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</row>
    <row r="26" ht="26.85" customHeight="1">
      <c r="A26" s="10"/>
      <c r="B26" s="5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</row>
    <row r="27" ht="26.85" customHeight="1">
      <c r="A27" s="10"/>
      <c r="B27" s="59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ht="26.85" customHeight="1">
      <c r="A28" s="10"/>
      <c r="B28" s="5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</row>
    <row r="29" ht="26.85" customHeight="1">
      <c r="A29" s="10"/>
      <c r="B29" s="59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ht="26.85" customHeight="1">
      <c r="A30" s="10"/>
      <c r="B30" s="59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ht="26.85" customHeight="1">
      <c r="A31" s="10"/>
      <c r="B31" s="5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ht="26.85" customHeight="1">
      <c r="A32" s="10"/>
      <c r="B32" s="59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</row>
    <row r="33" ht="26.85" customHeight="1">
      <c r="A33" s="10"/>
      <c r="B33" s="5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</row>
    <row r="34" ht="26.85" customHeight="1">
      <c r="A34" s="10"/>
      <c r="B34" s="5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ht="26.85" customHeight="1">
      <c r="A35" s="10"/>
      <c r="B35" s="5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ht="26.85" customHeight="1">
      <c r="A36" s="10"/>
      <c r="B36" s="5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</row>
    <row r="37" ht="26.85" customHeight="1">
      <c r="A37" s="10"/>
      <c r="B37" s="5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/>
    </row>
    <row r="38" ht="26.85" customHeight="1">
      <c r="A38" s="10"/>
      <c r="B38" s="59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</row>
    <row r="39" ht="44.45" customHeight="1">
      <c r="A39" s="10"/>
      <c r="B39" t="s" s="60">
        <v>17</v>
      </c>
      <c r="C39" s="12"/>
      <c r="D39" s="12"/>
      <c r="E39" s="12"/>
      <c r="F39" s="12"/>
      <c r="G39" s="12"/>
      <c r="H39" s="12"/>
      <c r="I39" s="15"/>
      <c r="J39" s="15"/>
      <c r="K39" s="15"/>
      <c r="L39" s="15"/>
      <c r="M39" s="15"/>
      <c r="N39" s="15"/>
      <c r="O39" s="16"/>
    </row>
    <row r="40" ht="8.35" customHeight="1">
      <c r="A40" s="10"/>
      <c r="B40" s="17"/>
      <c r="C40" s="12"/>
      <c r="D40" s="12"/>
      <c r="E40" s="12"/>
      <c r="F40" s="12"/>
      <c r="G40" s="12"/>
      <c r="H40" s="12"/>
      <c r="I40" s="15"/>
      <c r="J40" s="15"/>
      <c r="K40" s="15"/>
      <c r="L40" s="15"/>
      <c r="M40" s="15"/>
      <c r="N40" s="15"/>
      <c r="O40" s="16"/>
    </row>
    <row r="41" ht="26.85" customHeight="1">
      <c r="A41" s="10"/>
      <c r="B41" s="59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</row>
    <row r="42" ht="26.85" customHeight="1">
      <c r="A42" s="10"/>
      <c r="B42" s="59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</row>
    <row r="43" ht="26.85" customHeight="1">
      <c r="A43" s="10"/>
      <c r="B43" s="5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ht="26.85" customHeight="1">
      <c r="A44" s="10"/>
      <c r="B44" s="59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</row>
    <row r="45" ht="26.85" customHeight="1">
      <c r="A45" s="10"/>
      <c r="B45" s="59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/>
    </row>
    <row r="46" ht="26.85" customHeight="1">
      <c r="A46" s="10"/>
      <c r="B46" s="59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</row>
    <row r="47" ht="26.85" customHeight="1">
      <c r="A47" s="10"/>
      <c r="B47" s="59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</row>
    <row r="48" ht="9.8" customHeight="1">
      <c r="A48" s="10"/>
      <c r="B48" s="5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</row>
    <row r="49" ht="26.85" customHeight="1">
      <c r="A49" s="10"/>
      <c r="B49" t="s" s="18">
        <v>18</v>
      </c>
      <c r="C49" s="12"/>
      <c r="D49" s="12"/>
      <c r="E49" s="61">
        <f>798.14+934.6</f>
        <v>1732.74</v>
      </c>
      <c r="F49" t="s" s="14">
        <v>2</v>
      </c>
      <c r="G49" s="15"/>
      <c r="H49" s="15"/>
      <c r="I49" s="15"/>
      <c r="J49" s="15"/>
      <c r="K49" s="15"/>
      <c r="L49" s="15"/>
      <c r="M49" s="15"/>
      <c r="N49" s="15"/>
      <c r="O49" s="16"/>
    </row>
    <row r="50" ht="9.8" customHeight="1">
      <c r="A50" s="10"/>
      <c r="B50" s="59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</row>
    <row r="51" ht="26.85" customHeight="1">
      <c r="A51" s="10"/>
      <c r="B51" t="s" s="18">
        <v>19</v>
      </c>
      <c r="C51" s="12"/>
      <c r="D51" s="15"/>
      <c r="E51" s="62">
        <v>0.28</v>
      </c>
      <c r="F51" t="s" s="14">
        <v>20</v>
      </c>
      <c r="G51" s="15"/>
      <c r="H51" s="15"/>
      <c r="I51" s="15"/>
      <c r="J51" s="15"/>
      <c r="K51" s="15"/>
      <c r="L51" s="15"/>
      <c r="M51" s="15"/>
      <c r="N51" s="15"/>
      <c r="O51" s="16"/>
    </row>
    <row r="52" ht="26.85" customHeight="1">
      <c r="A52" s="10"/>
      <c r="B52" t="s" s="18">
        <v>21</v>
      </c>
      <c r="C52" s="12"/>
      <c r="D52" s="15"/>
      <c r="E52" s="62">
        <f>E49*E51</f>
        <v>485.1672</v>
      </c>
      <c r="F52" t="s" s="14">
        <v>22</v>
      </c>
      <c r="G52" s="15"/>
      <c r="H52" s="15"/>
      <c r="I52" s="15"/>
      <c r="J52" s="15"/>
      <c r="K52" s="15"/>
      <c r="L52" s="15"/>
      <c r="M52" s="15"/>
      <c r="N52" s="15"/>
      <c r="O52" s="16"/>
    </row>
    <row r="53" ht="9.8" customHeight="1">
      <c r="A53" s="10"/>
      <c r="B53" s="5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</row>
    <row r="54" ht="26.85" customHeight="1">
      <c r="A54" s="10"/>
      <c r="B54" t="s" s="18">
        <v>23</v>
      </c>
      <c r="C54" s="12"/>
      <c r="D54" s="12"/>
      <c r="E54" s="63">
        <v>2000</v>
      </c>
      <c r="F54" t="s" s="14">
        <v>24</v>
      </c>
      <c r="G54" s="15"/>
      <c r="H54" s="15"/>
      <c r="I54" s="15"/>
      <c r="J54" s="15"/>
      <c r="K54" s="15"/>
      <c r="L54" s="15"/>
      <c r="M54" s="15"/>
      <c r="N54" s="15"/>
      <c r="O54" s="16"/>
    </row>
    <row r="55" ht="26.85" customHeight="1">
      <c r="A55" s="10"/>
      <c r="B55" t="s" s="18">
        <v>25</v>
      </c>
      <c r="C55" s="12"/>
      <c r="D55" s="15"/>
      <c r="E55" s="63">
        <v>500</v>
      </c>
      <c r="F55" t="s" s="14">
        <v>24</v>
      </c>
      <c r="G55" s="15"/>
      <c r="H55" s="15"/>
      <c r="I55" s="15"/>
      <c r="J55" s="15"/>
      <c r="K55" s="15"/>
      <c r="L55" s="15"/>
      <c r="M55" s="15"/>
      <c r="N55" s="15"/>
      <c r="O55" s="16"/>
    </row>
    <row r="56" ht="26.85" customHeight="1">
      <c r="A56" s="10"/>
      <c r="B56" t="s" s="18">
        <v>26</v>
      </c>
      <c r="C56" s="12"/>
      <c r="D56" s="12"/>
      <c r="E56" s="64">
        <v>167</v>
      </c>
      <c r="F56" t="s" s="14">
        <v>22</v>
      </c>
      <c r="G56" s="15"/>
      <c r="H56" s="15"/>
      <c r="I56" s="15"/>
      <c r="J56" s="15"/>
      <c r="K56" s="15"/>
      <c r="L56" s="15"/>
      <c r="M56" s="15"/>
      <c r="N56" s="15"/>
      <c r="O56" s="16"/>
    </row>
    <row r="57" ht="9.8" customHeight="1">
      <c r="A57" s="10"/>
      <c r="B57" s="59"/>
      <c r="C57" s="15"/>
      <c r="D57" s="15"/>
      <c r="E57" s="62"/>
      <c r="F57" s="15"/>
      <c r="G57" s="15"/>
      <c r="H57" s="15"/>
      <c r="I57" s="15"/>
      <c r="J57" s="15"/>
      <c r="K57" s="15"/>
      <c r="L57" s="15"/>
      <c r="M57" s="15"/>
      <c r="N57" s="15"/>
      <c r="O57" s="16"/>
    </row>
    <row r="58" ht="32.75" customHeight="1">
      <c r="A58" s="10"/>
      <c r="B58" t="s" s="56">
        <v>27</v>
      </c>
      <c r="C58" s="12"/>
      <c r="D58" s="12"/>
      <c r="E58" s="57">
        <v>318.5</v>
      </c>
      <c r="F58" t="s" s="65">
        <v>15</v>
      </c>
      <c r="G58" s="15"/>
      <c r="H58" s="15"/>
      <c r="I58" s="15"/>
      <c r="J58" s="15"/>
      <c r="K58" s="15"/>
      <c r="L58" s="15"/>
      <c r="M58" s="15"/>
      <c r="N58" s="15"/>
      <c r="O58" s="16"/>
    </row>
    <row r="59" ht="8.35" customHeight="1">
      <c r="A59" s="10"/>
      <c r="B59" s="59"/>
      <c r="C59" s="15"/>
      <c r="D59" s="15"/>
      <c r="E59" s="33"/>
      <c r="F59" s="15"/>
      <c r="G59" s="15"/>
      <c r="H59" s="15"/>
      <c r="I59" s="15"/>
      <c r="J59" s="15"/>
      <c r="K59" s="15"/>
      <c r="L59" s="15"/>
      <c r="M59" s="15"/>
      <c r="N59" s="15"/>
      <c r="O59" s="16"/>
    </row>
    <row r="60" ht="32.75" customHeight="1">
      <c r="A60" s="10"/>
      <c r="B60" t="s" s="56">
        <v>28</v>
      </c>
      <c r="C60" s="12"/>
      <c r="D60" s="66"/>
      <c r="E60" s="67">
        <f>(E54+E55)/E52</f>
        <v>5.15286276566099</v>
      </c>
      <c r="F60" t="s" s="58">
        <v>29</v>
      </c>
      <c r="G60" s="15"/>
      <c r="H60" s="15"/>
      <c r="I60" s="15"/>
      <c r="J60" s="15"/>
      <c r="K60" s="15"/>
      <c r="L60" s="15"/>
      <c r="M60" s="15"/>
      <c r="N60" s="15"/>
      <c r="O60" s="16"/>
    </row>
    <row r="61" ht="26.85" customHeight="1">
      <c r="A61" s="10"/>
      <c r="B61" s="59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</row>
    <row r="62" ht="26.85" customHeight="1">
      <c r="A62" s="10"/>
      <c r="B62" s="59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</row>
    <row r="63" ht="26.85" customHeight="1">
      <c r="A63" s="10"/>
      <c r="B63" s="59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/>
    </row>
    <row r="64" ht="26.85" customHeight="1">
      <c r="A64" s="10"/>
      <c r="B64" s="59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</row>
    <row r="65" ht="26.85" customHeight="1">
      <c r="A65" s="10"/>
      <c r="B65" s="59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/>
    </row>
    <row r="66" ht="26.85" customHeight="1">
      <c r="A66" s="10"/>
      <c r="B66" s="59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/>
    </row>
    <row r="67" ht="26.85" customHeight="1">
      <c r="A67" s="10"/>
      <c r="B67" s="59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</row>
    <row r="68" ht="26.85" customHeight="1">
      <c r="A68" s="10"/>
      <c r="B68" s="59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/>
    </row>
    <row r="69" ht="26.85" customHeight="1">
      <c r="A69" s="10"/>
      <c r="B69" s="59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/>
    </row>
    <row r="70" ht="26.85" customHeight="1">
      <c r="A70" s="10"/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</row>
    <row r="71" ht="26.85" customHeight="1">
      <c r="A71" s="10"/>
      <c r="B71" s="59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</row>
    <row r="72" ht="26.85" customHeight="1">
      <c r="A72" s="10"/>
      <c r="B72" s="59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/>
    </row>
    <row r="73" ht="26.85" customHeight="1">
      <c r="A73" s="10"/>
      <c r="B73" s="5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</row>
    <row r="74" ht="26.85" customHeight="1">
      <c r="A74" s="10"/>
      <c r="B74" s="59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/>
    </row>
    <row r="75" ht="26.85" customHeight="1">
      <c r="A75" s="10"/>
      <c r="B75" s="59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</row>
    <row r="76" ht="26.85" customHeight="1">
      <c r="A76" s="10"/>
      <c r="B76" s="59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</row>
    <row r="77" ht="26.85" customHeight="1">
      <c r="A77" s="10"/>
      <c r="B77" s="59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</row>
    <row r="78" ht="44.45" customHeight="1">
      <c r="A78" s="10"/>
      <c r="B78" t="s" s="60">
        <v>30</v>
      </c>
      <c r="C78" s="12"/>
      <c r="D78" s="12"/>
      <c r="E78" s="12"/>
      <c r="F78" s="12"/>
      <c r="G78" s="12"/>
      <c r="H78" s="12"/>
      <c r="I78" s="15"/>
      <c r="J78" s="15"/>
      <c r="K78" s="15"/>
      <c r="L78" s="15"/>
      <c r="M78" s="15"/>
      <c r="N78" s="15"/>
      <c r="O78" s="16"/>
    </row>
    <row r="79" ht="26.85" customHeight="1">
      <c r="A79" s="10"/>
      <c r="B79" s="59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</row>
    <row r="80" ht="26.85" customHeight="1">
      <c r="A80" s="10"/>
      <c r="B80" s="59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/>
    </row>
    <row r="81" ht="26.85" customHeight="1">
      <c r="A81" s="10"/>
      <c r="B81" s="59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/>
    </row>
    <row r="82" ht="26.85" customHeight="1">
      <c r="A82" s="10"/>
      <c r="B82" s="59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6"/>
    </row>
    <row r="83" ht="26.85" customHeight="1">
      <c r="A83" s="10"/>
      <c r="B83" s="5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</row>
    <row r="84" ht="26.85" customHeight="1">
      <c r="A84" s="10"/>
      <c r="B84" s="59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/>
    </row>
    <row r="85" ht="26.85" customHeight="1">
      <c r="A85" s="10"/>
      <c r="B85" s="59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</row>
    <row r="86" ht="26.85" customHeight="1">
      <c r="A86" s="10"/>
      <c r="B86" s="59"/>
      <c r="C86" s="15"/>
      <c r="D86" s="15"/>
      <c r="E86" s="15"/>
      <c r="F86" s="15"/>
      <c r="G86" s="15"/>
      <c r="H86" s="15"/>
      <c r="I86" s="15"/>
      <c r="J86" s="15"/>
      <c r="K86" s="15"/>
      <c r="L86" t="s" s="68">
        <v>31</v>
      </c>
      <c r="M86" s="15"/>
      <c r="N86" s="15"/>
      <c r="O86" s="16"/>
    </row>
    <row r="87" ht="26.85" customHeight="1">
      <c r="A87" s="10"/>
      <c r="B87" s="59"/>
      <c r="C87" s="15"/>
      <c r="D87" s="15"/>
      <c r="E87" s="15"/>
      <c r="F87" s="15"/>
      <c r="G87" s="15"/>
      <c r="H87" s="15"/>
      <c r="I87" s="15"/>
      <c r="J87" s="15"/>
      <c r="K87" s="15"/>
      <c r="L87" t="s" s="69">
        <v>32</v>
      </c>
      <c r="M87" s="15"/>
      <c r="N87" s="15"/>
      <c r="O87" s="16"/>
    </row>
    <row r="88" ht="26.85" customHeight="1">
      <c r="A88" s="10"/>
      <c r="B88" s="5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/>
    </row>
    <row r="89" ht="26.85" customHeight="1">
      <c r="A89" s="10"/>
      <c r="B89" s="59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/>
    </row>
    <row r="90" ht="26.85" customHeight="1">
      <c r="A90" s="10"/>
      <c r="B90" s="59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/>
    </row>
    <row r="91" ht="9.65" customHeight="1">
      <c r="A91" s="10"/>
      <c r="B91" s="70"/>
      <c r="C91" s="71"/>
      <c r="D91" s="71"/>
      <c r="E91" s="71"/>
      <c r="F91" s="71"/>
      <c r="G91" s="71"/>
      <c r="H91" s="71"/>
      <c r="I91" s="15"/>
      <c r="J91" s="15"/>
      <c r="K91" s="15"/>
      <c r="L91" s="15"/>
      <c r="M91" s="15"/>
      <c r="N91" s="15"/>
      <c r="O91" s="16"/>
    </row>
    <row r="92" ht="28.2" customHeight="1">
      <c r="A92" s="23"/>
      <c r="B92" t="s" s="72">
        <v>33</v>
      </c>
      <c r="C92" s="41"/>
      <c r="D92" s="41"/>
      <c r="E92" s="41"/>
      <c r="F92" s="41"/>
      <c r="G92" s="41"/>
      <c r="H92" s="73"/>
      <c r="I92" s="29"/>
      <c r="J92" s="15"/>
      <c r="K92" s="15"/>
      <c r="L92" s="15"/>
      <c r="M92" s="15"/>
      <c r="N92" s="15"/>
      <c r="O92" s="16"/>
    </row>
    <row r="93" ht="26.85" customHeight="1">
      <c r="A93" s="23"/>
      <c r="B93" t="s" s="35">
        <v>34</v>
      </c>
      <c r="C93" s="12"/>
      <c r="D93" s="12"/>
      <c r="E93" s="12"/>
      <c r="F93" s="12"/>
      <c r="G93" s="61">
        <v>2337.26</v>
      </c>
      <c r="H93" t="s" s="34">
        <v>2</v>
      </c>
      <c r="I93" s="29"/>
      <c r="J93" s="15"/>
      <c r="K93" s="15"/>
      <c r="L93" s="15"/>
      <c r="M93" s="15"/>
      <c r="N93" s="15"/>
      <c r="O93" s="16"/>
    </row>
    <row r="94" ht="26.85" customHeight="1">
      <c r="A94" s="23"/>
      <c r="B94" t="s" s="35">
        <v>35</v>
      </c>
      <c r="C94" s="12"/>
      <c r="D94" s="12"/>
      <c r="E94" s="12"/>
      <c r="F94" s="12"/>
      <c r="G94" s="61">
        <v>8673</v>
      </c>
      <c r="H94" t="s" s="34">
        <v>2</v>
      </c>
      <c r="I94" s="29"/>
      <c r="J94" s="15"/>
      <c r="K94" s="15"/>
      <c r="L94" s="15"/>
      <c r="M94" s="15"/>
      <c r="N94" s="15"/>
      <c r="O94" s="16"/>
    </row>
    <row r="95" ht="26.85" customHeight="1">
      <c r="A95" s="23"/>
      <c r="B95" t="s" s="35">
        <v>36</v>
      </c>
      <c r="C95" s="12"/>
      <c r="D95" s="12"/>
      <c r="E95" s="12"/>
      <c r="F95" s="12"/>
      <c r="G95" s="74">
        <f>G94/G93</f>
        <v>3.71075532888938</v>
      </c>
      <c r="H95" s="47"/>
      <c r="I95" s="29"/>
      <c r="J95" s="15"/>
      <c r="K95" s="15"/>
      <c r="L95" s="15"/>
      <c r="M95" s="15"/>
      <c r="N95" s="15"/>
      <c r="O95" s="16"/>
    </row>
    <row r="96" ht="26.85" customHeight="1">
      <c r="A96" s="23"/>
      <c r="B96" s="29"/>
      <c r="C96" s="12"/>
      <c r="D96" s="12"/>
      <c r="E96" s="12"/>
      <c r="F96" s="12"/>
      <c r="G96" s="12"/>
      <c r="H96" s="47"/>
      <c r="I96" s="29"/>
      <c r="J96" s="15"/>
      <c r="K96" s="15"/>
      <c r="L96" s="15"/>
      <c r="M96" s="15"/>
      <c r="N96" s="15"/>
      <c r="O96" s="16"/>
    </row>
    <row r="97" ht="26.85" customHeight="1">
      <c r="A97" s="23"/>
      <c r="B97" t="s" s="35">
        <v>37</v>
      </c>
      <c r="C97" s="12"/>
      <c r="D97" s="12"/>
      <c r="E97" s="12"/>
      <c r="F97" s="12"/>
      <c r="G97" s="12"/>
      <c r="H97" s="47"/>
      <c r="I97" s="29"/>
      <c r="J97" s="15"/>
      <c r="K97" s="15"/>
      <c r="L97" s="15"/>
      <c r="M97" s="15"/>
      <c r="N97" s="15"/>
      <c r="O97" s="16"/>
    </row>
    <row r="98" ht="32.75" customHeight="1">
      <c r="A98" s="23"/>
      <c r="B98" s="75">
        <f>(G93/100)*40</f>
        <v>934.904</v>
      </c>
      <c r="C98" t="s" s="14">
        <v>2</v>
      </c>
      <c r="D98" s="76">
        <v>0.076</v>
      </c>
      <c r="E98" t="s" s="14">
        <v>20</v>
      </c>
      <c r="F98" s="62">
        <f>B98*D98</f>
        <v>71.05270400000001</v>
      </c>
      <c r="G98" t="s" s="77">
        <v>15</v>
      </c>
      <c r="H98" t="s" s="78">
        <v>16</v>
      </c>
      <c r="I98" s="29"/>
      <c r="J98" s="15"/>
      <c r="K98" s="15"/>
      <c r="L98" s="15"/>
      <c r="M98" s="15"/>
      <c r="N98" s="15"/>
      <c r="O98" s="16"/>
    </row>
    <row r="99" ht="26.85" customHeight="1">
      <c r="A99" s="23"/>
      <c r="B99" s="79">
        <f>($G$93/100)*60</f>
        <v>1402.356</v>
      </c>
      <c r="C99" t="s" s="14">
        <v>2</v>
      </c>
      <c r="D99" s="62">
        <v>0.28</v>
      </c>
      <c r="E99" t="s" s="14">
        <v>20</v>
      </c>
      <c r="F99" s="62">
        <f>B99*D99</f>
        <v>392.65968</v>
      </c>
      <c r="G99" s="80">
        <f>F99+F98</f>
        <v>463.712384</v>
      </c>
      <c r="H99" s="81">
        <f>G99/12</f>
        <v>38.6426986666667</v>
      </c>
      <c r="I99" s="29"/>
      <c r="J99" s="15"/>
      <c r="K99" s="15"/>
      <c r="L99" s="15"/>
      <c r="M99" s="15"/>
      <c r="N99" s="15"/>
      <c r="O99" s="16"/>
    </row>
    <row r="100" ht="26.85" customHeight="1">
      <c r="A100" s="23"/>
      <c r="B100" s="79">
        <f>($G$93/100)*60</f>
        <v>1402.356</v>
      </c>
      <c r="C100" t="s" s="14">
        <v>2</v>
      </c>
      <c r="D100" s="62">
        <v>0.35</v>
      </c>
      <c r="E100" t="s" s="14">
        <v>20</v>
      </c>
      <c r="F100" s="62">
        <f>B100*D100</f>
        <v>490.8246</v>
      </c>
      <c r="G100" s="82">
        <f>F100+F98</f>
        <v>561.877304</v>
      </c>
      <c r="H100" s="83">
        <f>G100/12</f>
        <v>46.8231086666667</v>
      </c>
      <c r="I100" s="29"/>
      <c r="J100" s="15"/>
      <c r="K100" s="15"/>
      <c r="L100" s="15"/>
      <c r="M100" s="15"/>
      <c r="N100" s="15"/>
      <c r="O100" s="16"/>
    </row>
    <row r="101" ht="28.2" customHeight="1">
      <c r="A101" s="23"/>
      <c r="B101" s="84">
        <f>($G$93/100)*60</f>
        <v>1402.356</v>
      </c>
      <c r="C101" t="s" s="85">
        <v>2</v>
      </c>
      <c r="D101" s="86">
        <v>0.4</v>
      </c>
      <c r="E101" t="s" s="85">
        <v>20</v>
      </c>
      <c r="F101" s="86">
        <f>B101*D101</f>
        <v>560.9424</v>
      </c>
      <c r="G101" s="87">
        <f>F101+F98</f>
        <v>631.995104</v>
      </c>
      <c r="H101" s="88">
        <f>G101/12</f>
        <v>52.6662586666667</v>
      </c>
      <c r="I101" s="29"/>
      <c r="J101" s="15"/>
      <c r="K101" s="15"/>
      <c r="L101" s="15"/>
      <c r="M101" s="15"/>
      <c r="N101" s="15"/>
      <c r="O101" s="16"/>
    </row>
    <row r="102" ht="11" customHeight="1">
      <c r="A102" s="10"/>
      <c r="B102" s="89"/>
      <c r="C102" s="90"/>
      <c r="D102" s="90"/>
      <c r="E102" s="90"/>
      <c r="F102" s="90"/>
      <c r="G102" s="90"/>
      <c r="H102" s="90"/>
      <c r="I102" s="15"/>
      <c r="J102" s="15"/>
      <c r="K102" s="15"/>
      <c r="L102" s="15"/>
      <c r="M102" s="15"/>
      <c r="N102" s="15"/>
      <c r="O102" s="16"/>
    </row>
    <row r="103" ht="28.2" customHeight="1">
      <c r="A103" s="23"/>
      <c r="B103" t="s" s="91">
        <v>38</v>
      </c>
      <c r="C103" s="41"/>
      <c r="D103" s="41"/>
      <c r="E103" s="92">
        <f>G94*1.05</f>
        <v>9106.65</v>
      </c>
      <c r="F103" t="s" s="93">
        <v>39</v>
      </c>
      <c r="G103" s="94"/>
      <c r="H103" s="95"/>
      <c r="I103" s="29"/>
      <c r="J103" s="15"/>
      <c r="K103" s="15"/>
      <c r="L103" s="15"/>
      <c r="M103" s="15"/>
      <c r="N103" s="15"/>
      <c r="O103" s="16"/>
    </row>
    <row r="104" ht="26.85" customHeight="1">
      <c r="A104" s="23"/>
      <c r="B104" t="s" s="35">
        <v>40</v>
      </c>
      <c r="C104" s="12"/>
      <c r="D104" s="12"/>
      <c r="E104" s="96">
        <v>0.07140000000000001</v>
      </c>
      <c r="F104" t="s" s="14">
        <v>20</v>
      </c>
      <c r="G104" s="62">
        <f>E103*E104</f>
        <v>650.2148100000001</v>
      </c>
      <c r="H104" t="s" s="34">
        <v>22</v>
      </c>
      <c r="I104" s="29"/>
      <c r="J104" s="15"/>
      <c r="K104" s="15"/>
      <c r="L104" s="15"/>
      <c r="M104" s="15"/>
      <c r="N104" s="15"/>
      <c r="O104" s="16"/>
    </row>
    <row r="105" ht="28.2" customHeight="1">
      <c r="A105" s="23"/>
      <c r="B105" t="s" s="35">
        <v>41</v>
      </c>
      <c r="C105" s="12"/>
      <c r="D105" s="12"/>
      <c r="E105" s="62">
        <v>14.02</v>
      </c>
      <c r="F105" t="s" s="14">
        <v>42</v>
      </c>
      <c r="G105" s="86">
        <f>E105*12</f>
        <v>168.24</v>
      </c>
      <c r="H105" t="s" s="38">
        <v>22</v>
      </c>
      <c r="I105" s="29"/>
      <c r="J105" s="15"/>
      <c r="K105" s="15"/>
      <c r="L105" s="15"/>
      <c r="M105" s="15"/>
      <c r="N105" s="15"/>
      <c r="O105" s="16"/>
    </row>
    <row r="106" ht="46.55" customHeight="1">
      <c r="A106" s="23"/>
      <c r="B106" t="s" s="36">
        <v>43</v>
      </c>
      <c r="C106" s="22"/>
      <c r="D106" s="22"/>
      <c r="E106" s="86">
        <v>200</v>
      </c>
      <c r="F106" t="s" s="38">
        <v>22</v>
      </c>
      <c r="G106" t="s" s="97">
        <v>15</v>
      </c>
      <c r="H106" t="s" s="97">
        <v>16</v>
      </c>
      <c r="I106" s="29"/>
      <c r="J106" s="15"/>
      <c r="K106" s="15"/>
      <c r="L106" s="15"/>
      <c r="M106" s="15"/>
      <c r="N106" s="15"/>
      <c r="O106" s="16"/>
    </row>
    <row r="107" ht="32.45" customHeight="1">
      <c r="A107" s="23"/>
      <c r="B107" t="s" s="98">
        <v>44</v>
      </c>
      <c r="C107" s="90"/>
      <c r="D107" s="90"/>
      <c r="E107" s="99"/>
      <c r="F107" s="100"/>
      <c r="G107" s="101">
        <f>G104+G105+E106</f>
        <v>1018.45481</v>
      </c>
      <c r="H107" s="101">
        <f>G107/12</f>
        <v>84.8712341666667</v>
      </c>
      <c r="I107" s="29"/>
      <c r="J107" s="15"/>
      <c r="K107" s="15"/>
      <c r="L107" s="15"/>
      <c r="M107" s="15"/>
      <c r="N107" s="15"/>
      <c r="O107" s="16"/>
    </row>
    <row r="108" ht="34.4" customHeight="1">
      <c r="A108" s="23"/>
      <c r="B108" t="s" s="102">
        <v>45</v>
      </c>
      <c r="C108" s="90"/>
      <c r="D108" s="90"/>
      <c r="E108" s="90"/>
      <c r="F108" s="103"/>
      <c r="G108" s="104">
        <f>G107-G99</f>
        <v>554.742426</v>
      </c>
      <c r="H108" s="104">
        <f>H107-H99</f>
        <v>46.2285355</v>
      </c>
      <c r="I108" s="29"/>
      <c r="J108" s="15"/>
      <c r="K108" s="15"/>
      <c r="L108" s="15"/>
      <c r="M108" s="15"/>
      <c r="N108" s="15"/>
      <c r="O108" s="16"/>
    </row>
    <row r="109" ht="28.2" customHeight="1">
      <c r="A109" s="10"/>
      <c r="B109" s="105"/>
      <c r="C109" s="94"/>
      <c r="D109" s="94"/>
      <c r="E109" s="94"/>
      <c r="F109" s="94"/>
      <c r="G109" s="94"/>
      <c r="H109" s="94"/>
      <c r="I109" s="15"/>
      <c r="J109" s="15"/>
      <c r="K109" s="15"/>
      <c r="L109" s="15"/>
      <c r="M109" s="15"/>
      <c r="N109" s="15"/>
      <c r="O109" s="16"/>
    </row>
    <row r="110" ht="26.85" customHeight="1">
      <c r="A110" s="10"/>
      <c r="B110" s="59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/>
    </row>
    <row r="111" ht="26.85" customHeight="1">
      <c r="A111" s="10"/>
      <c r="B111" s="59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/>
    </row>
    <row r="112" ht="26.85" customHeight="1">
      <c r="A112" s="10"/>
      <c r="B112" s="59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6"/>
    </row>
    <row r="113" ht="26.85" customHeight="1">
      <c r="A113" s="10"/>
      <c r="B113" s="59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</row>
    <row r="114" ht="26.85" customHeight="1">
      <c r="A114" s="10"/>
      <c r="B114" s="59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/>
    </row>
    <row r="115" ht="26.85" customHeight="1">
      <c r="A115" s="10"/>
      <c r="B115" s="59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/>
    </row>
    <row r="116" ht="26.85" customHeight="1">
      <c r="A116" s="10"/>
      <c r="B116" s="59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/>
    </row>
    <row r="117" ht="26.85" customHeight="1">
      <c r="A117" s="10"/>
      <c r="B117" s="59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</row>
    <row r="118" ht="26.85" customHeight="1">
      <c r="A118" s="10"/>
      <c r="B118" s="17"/>
      <c r="C118" s="12"/>
      <c r="D118" s="12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</row>
    <row r="119" ht="26.85" customHeight="1">
      <c r="A119" s="10"/>
      <c r="B119" s="17"/>
      <c r="C119" s="12"/>
      <c r="D119" s="12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/>
    </row>
    <row r="120" ht="26.85" customHeight="1">
      <c r="A120" s="10"/>
      <c r="B120" s="17"/>
      <c r="C120" s="12"/>
      <c r="D120" s="12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/>
    </row>
    <row r="121" ht="26.85" customHeight="1">
      <c r="A121" s="10"/>
      <c r="B121" s="17"/>
      <c r="C121" s="12"/>
      <c r="D121" s="12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</row>
    <row r="122" ht="26.85" customHeight="1">
      <c r="A122" s="10"/>
      <c r="B122" s="17"/>
      <c r="C122" s="12"/>
      <c r="D122" s="12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6"/>
    </row>
    <row r="123" ht="26.85" customHeight="1">
      <c r="A123" s="10"/>
      <c r="B123" s="17"/>
      <c r="C123" s="12"/>
      <c r="D123" s="12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/>
    </row>
    <row r="124" ht="26.85" customHeight="1">
      <c r="A124" s="10"/>
      <c r="B124" s="17"/>
      <c r="C124" s="12"/>
      <c r="D124" s="12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6"/>
    </row>
    <row r="125" ht="26.85" customHeight="1">
      <c r="A125" s="10"/>
      <c r="B125" s="17"/>
      <c r="C125" s="12"/>
      <c r="D125" s="12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</row>
    <row r="126" ht="44.45" customHeight="1">
      <c r="A126" s="10"/>
      <c r="B126" t="s" s="106">
        <v>46</v>
      </c>
      <c r="C126" s="12"/>
      <c r="D126" s="12"/>
      <c r="E126" s="12"/>
      <c r="F126" s="12"/>
      <c r="G126" s="12"/>
      <c r="H126" s="12"/>
      <c r="I126" s="15"/>
      <c r="J126" s="15"/>
      <c r="K126" s="15"/>
      <c r="L126" s="15"/>
      <c r="M126" s="15"/>
      <c r="N126" s="15"/>
      <c r="O126" s="16"/>
    </row>
    <row r="127" ht="9.65" customHeight="1">
      <c r="A127" s="10"/>
      <c r="B127" s="70"/>
      <c r="C127" s="71"/>
      <c r="D127" s="71"/>
      <c r="E127" s="71"/>
      <c r="F127" s="71"/>
      <c r="G127" s="15"/>
      <c r="H127" s="15"/>
      <c r="I127" s="15"/>
      <c r="J127" s="15"/>
      <c r="K127" s="15"/>
      <c r="L127" s="15"/>
      <c r="M127" s="15"/>
      <c r="N127" s="15"/>
      <c r="O127" s="16"/>
    </row>
    <row r="128" ht="29.5" customHeight="1">
      <c r="A128" s="23"/>
      <c r="B128" t="s" s="107">
        <v>47</v>
      </c>
      <c r="C128" s="90"/>
      <c r="D128" s="90"/>
      <c r="E128" s="108">
        <f>831+854+2017</f>
        <v>3702</v>
      </c>
      <c r="F128" t="s" s="109">
        <v>2</v>
      </c>
      <c r="G128" s="29"/>
      <c r="H128" s="15"/>
      <c r="I128" s="15"/>
      <c r="J128" s="15"/>
      <c r="K128" s="15"/>
      <c r="L128" s="15"/>
      <c r="M128" s="15"/>
      <c r="N128" s="15"/>
      <c r="O128" s="16"/>
    </row>
    <row r="129" ht="28.2" customHeight="1">
      <c r="A129" s="10"/>
      <c r="B129" s="105"/>
      <c r="C129" s="94"/>
      <c r="D129" s="94"/>
      <c r="E129" s="94"/>
      <c r="F129" s="94"/>
      <c r="G129" s="15"/>
      <c r="H129" s="15"/>
      <c r="I129" s="15"/>
      <c r="J129" s="15"/>
      <c r="K129" s="15"/>
      <c r="L129" s="15"/>
      <c r="M129" s="15"/>
      <c r="N129" s="15"/>
      <c r="O129" s="16"/>
    </row>
    <row r="130" ht="26.85" customHeight="1">
      <c r="A130" s="10"/>
      <c r="B130" s="59"/>
      <c r="C130" s="15"/>
      <c r="D130" t="s" s="68">
        <v>31</v>
      </c>
      <c r="E130" s="12"/>
      <c r="F130" s="15"/>
      <c r="G130" s="15"/>
      <c r="H130" s="15"/>
      <c r="I130" s="15"/>
      <c r="J130" s="15"/>
      <c r="K130" s="15"/>
      <c r="L130" s="15"/>
      <c r="M130" s="15"/>
      <c r="N130" s="15"/>
      <c r="O130" s="16"/>
    </row>
    <row r="131" ht="26.85" customHeight="1">
      <c r="A131" s="10"/>
      <c r="B131" s="59"/>
      <c r="C131" s="15"/>
      <c r="D131" t="s" s="69">
        <v>32</v>
      </c>
      <c r="E131" s="12"/>
      <c r="F131" s="15"/>
      <c r="G131" s="15"/>
      <c r="H131" s="15"/>
      <c r="I131" s="15"/>
      <c r="J131" s="15"/>
      <c r="K131" s="15"/>
      <c r="L131" s="15"/>
      <c r="M131" s="15"/>
      <c r="N131" s="15"/>
      <c r="O131" s="16"/>
    </row>
    <row r="132" ht="26.85" customHeight="1">
      <c r="A132" s="10"/>
      <c r="B132" s="59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/>
    </row>
    <row r="133" ht="26.85" customHeight="1">
      <c r="A133" s="10"/>
      <c r="B133" s="59"/>
      <c r="C133" s="12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6"/>
    </row>
    <row r="134" ht="26.85" customHeight="1">
      <c r="A134" s="10"/>
      <c r="B134" s="59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6"/>
    </row>
    <row r="135" ht="26.85" customHeight="1">
      <c r="A135" s="10"/>
      <c r="B135" s="59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/>
    </row>
    <row r="136" ht="28.2" customHeight="1">
      <c r="A136" s="10"/>
      <c r="B136" s="70"/>
      <c r="C136" s="71"/>
      <c r="D136" s="71"/>
      <c r="E136" s="71"/>
      <c r="F136" s="71"/>
      <c r="G136" s="15"/>
      <c r="H136" s="15"/>
      <c r="I136" s="15"/>
      <c r="J136" s="15"/>
      <c r="K136" s="15"/>
      <c r="L136" s="15"/>
      <c r="M136" s="15"/>
      <c r="N136" s="15"/>
      <c r="O136" s="16"/>
    </row>
    <row r="137" ht="28.2" customHeight="1">
      <c r="A137" s="23"/>
      <c r="B137" s="110">
        <f>(E128/100)*60</f>
        <v>2221.2</v>
      </c>
      <c r="C137" t="s" s="93">
        <v>2</v>
      </c>
      <c r="D137" s="111">
        <v>0.076</v>
      </c>
      <c r="E137" t="s" s="93">
        <v>20</v>
      </c>
      <c r="F137" s="112">
        <f>B137*D137</f>
        <v>168.8112</v>
      </c>
      <c r="G137" s="29"/>
      <c r="H137" s="15"/>
      <c r="I137" s="15"/>
      <c r="J137" s="15"/>
      <c r="K137" s="15"/>
      <c r="L137" s="15"/>
      <c r="M137" s="15"/>
      <c r="N137" s="15"/>
      <c r="O137" s="16"/>
    </row>
    <row r="138" ht="26.85" customHeight="1">
      <c r="A138" s="23"/>
      <c r="B138" s="113">
        <f>(E128/100)*40</f>
        <v>1480.8</v>
      </c>
      <c r="C138" t="s" s="14">
        <v>2</v>
      </c>
      <c r="D138" s="62">
        <v>0.28</v>
      </c>
      <c r="E138" t="s" s="14">
        <v>20</v>
      </c>
      <c r="F138" s="114">
        <f>B138*D138</f>
        <v>414.624</v>
      </c>
      <c r="G138" s="29"/>
      <c r="H138" s="15"/>
      <c r="I138" s="15"/>
      <c r="J138" s="15"/>
      <c r="K138" s="15"/>
      <c r="L138" s="15"/>
      <c r="M138" s="15"/>
      <c r="N138" s="15"/>
      <c r="O138" s="16"/>
    </row>
    <row r="139" ht="28.2" customHeight="1">
      <c r="A139" s="23"/>
      <c r="B139" t="s" s="115">
        <v>48</v>
      </c>
      <c r="C139" s="71"/>
      <c r="D139" s="116">
        <f>E128</f>
        <v>3702</v>
      </c>
      <c r="E139" t="s" s="85">
        <v>2</v>
      </c>
      <c r="F139" s="117">
        <f>F137+F138</f>
        <v>583.4352</v>
      </c>
      <c r="G139" s="118"/>
      <c r="H139" s="71"/>
      <c r="I139" s="15"/>
      <c r="J139" s="15"/>
      <c r="K139" s="15"/>
      <c r="L139" s="15"/>
      <c r="M139" s="15"/>
      <c r="N139" s="15"/>
      <c r="O139" s="16"/>
    </row>
    <row r="140" ht="45.2" customHeight="1">
      <c r="A140" s="23"/>
      <c r="B140" t="s" s="91">
        <v>49</v>
      </c>
      <c r="C140" s="119">
        <f>($D$139/17)*100</f>
        <v>21776.4705882353</v>
      </c>
      <c r="D140" t="s" s="120">
        <v>50</v>
      </c>
      <c r="E140" s="121">
        <f>C140/100</f>
        <v>217.764705882353</v>
      </c>
      <c r="F140" s="122">
        <f>$F$137+$F$138</f>
        <v>583.4352</v>
      </c>
      <c r="G140" s="123">
        <f>F140/E140</f>
        <v>2.6792</v>
      </c>
      <c r="H140" t="s" s="124">
        <v>51</v>
      </c>
      <c r="I140" s="29"/>
      <c r="J140" s="15"/>
      <c r="K140" s="15"/>
      <c r="L140" s="15"/>
      <c r="M140" s="15"/>
      <c r="N140" s="15"/>
      <c r="O140" s="16"/>
    </row>
    <row r="141" ht="43.9" customHeight="1">
      <c r="A141" s="23"/>
      <c r="B141" t="s" s="35">
        <v>52</v>
      </c>
      <c r="C141" s="125">
        <f>($D$139/20)*100</f>
        <v>18510</v>
      </c>
      <c r="D141" t="s" s="126">
        <v>50</v>
      </c>
      <c r="E141" s="127">
        <f>C141/100</f>
        <v>185.1</v>
      </c>
      <c r="F141" s="128">
        <f>$F$137+$F$138</f>
        <v>583.4352</v>
      </c>
      <c r="G141" s="129">
        <f>F141/E141</f>
        <v>3.152</v>
      </c>
      <c r="H141" t="s" s="130">
        <v>51</v>
      </c>
      <c r="I141" s="29"/>
      <c r="J141" s="15"/>
      <c r="K141" s="15"/>
      <c r="L141" s="15"/>
      <c r="M141" s="15"/>
      <c r="N141" s="15"/>
      <c r="O141" s="16"/>
    </row>
    <row r="142" ht="45.2" customHeight="1">
      <c r="A142" s="23"/>
      <c r="B142" t="s" s="36">
        <v>53</v>
      </c>
      <c r="C142" s="131">
        <f>($D$139/23)*100</f>
        <v>16095.652173913</v>
      </c>
      <c r="D142" t="s" s="132">
        <v>50</v>
      </c>
      <c r="E142" s="133">
        <f>C142/100</f>
        <v>160.956521739130</v>
      </c>
      <c r="F142" s="134">
        <f>$F$137+$F$138</f>
        <v>583.4352</v>
      </c>
      <c r="G142" s="135">
        <f>F142/E142</f>
        <v>3.62480000000001</v>
      </c>
      <c r="H142" t="s" s="136">
        <v>51</v>
      </c>
      <c r="I142" s="29"/>
      <c r="J142" s="15"/>
      <c r="K142" s="15"/>
      <c r="L142" s="15"/>
      <c r="M142" s="15"/>
      <c r="N142" s="15"/>
      <c r="O142" s="16"/>
    </row>
    <row r="143" ht="29.5" customHeight="1">
      <c r="A143" s="23"/>
      <c r="B143" t="s" s="137">
        <v>54</v>
      </c>
      <c r="C143" s="138">
        <f>C141</f>
        <v>18510</v>
      </c>
      <c r="D143" t="s" s="139">
        <v>50</v>
      </c>
      <c r="E143" s="140">
        <f>E141</f>
        <v>185.1</v>
      </c>
      <c r="F143" s="141">
        <v>1.6</v>
      </c>
      <c r="G143" s="141">
        <f>F143*5</f>
        <v>8</v>
      </c>
      <c r="H143" s="142">
        <f>E143*G143</f>
        <v>1480.8</v>
      </c>
      <c r="I143" s="29"/>
      <c r="J143" s="15"/>
      <c r="K143" s="15"/>
      <c r="L143" s="15"/>
      <c r="M143" s="15"/>
      <c r="N143" s="15"/>
      <c r="O143" s="16"/>
    </row>
    <row r="144" ht="46.55" customHeight="1">
      <c r="A144" s="23"/>
      <c r="B144" t="s" s="143">
        <v>55</v>
      </c>
      <c r="C144" s="90"/>
      <c r="D144" s="90"/>
      <c r="E144" s="90"/>
      <c r="F144" s="103"/>
      <c r="G144" s="104">
        <f>H144/12</f>
        <v>74.7804</v>
      </c>
      <c r="H144" s="104">
        <f>H143-F139</f>
        <v>897.3647999999999</v>
      </c>
      <c r="I144" s="29"/>
      <c r="J144" s="15"/>
      <c r="K144" s="15"/>
      <c r="L144" s="15"/>
      <c r="M144" s="15"/>
      <c r="N144" s="15"/>
      <c r="O144" s="16"/>
    </row>
    <row r="145" ht="34.4" customHeight="1">
      <c r="A145" s="23"/>
      <c r="B145" t="s" s="144">
        <v>56</v>
      </c>
      <c r="C145" s="90"/>
      <c r="D145" s="90"/>
      <c r="E145" s="90"/>
      <c r="F145" s="103"/>
      <c r="G145" s="104">
        <f>H145/12</f>
        <v>105.613733333333</v>
      </c>
      <c r="H145" s="104">
        <f>H144+120+250</f>
        <v>1267.3648</v>
      </c>
      <c r="I145" s="29"/>
      <c r="J145" s="15"/>
      <c r="K145" s="15"/>
      <c r="L145" s="15"/>
      <c r="M145" s="15"/>
      <c r="N145" s="15"/>
      <c r="O145" s="16"/>
    </row>
    <row r="146" ht="35.4" customHeight="1">
      <c r="A146" s="10"/>
      <c r="B146" s="105"/>
      <c r="C146" s="94"/>
      <c r="D146" s="94"/>
      <c r="E146" s="94"/>
      <c r="F146" s="95"/>
      <c r="G146" t="s" s="145">
        <v>16</v>
      </c>
      <c r="H146" t="s" s="145">
        <v>15</v>
      </c>
      <c r="I146" s="29"/>
      <c r="J146" s="15"/>
      <c r="K146" s="15"/>
      <c r="L146" s="15"/>
      <c r="M146" s="15"/>
      <c r="N146" s="15"/>
      <c r="O146" s="16"/>
    </row>
    <row r="147" ht="29.5" customHeight="1">
      <c r="A147" s="10"/>
      <c r="B147" s="70"/>
      <c r="C147" s="71"/>
      <c r="D147" s="71"/>
      <c r="E147" s="71"/>
      <c r="F147" s="71"/>
      <c r="G147" s="146"/>
      <c r="H147" s="94"/>
      <c r="I147" s="15"/>
      <c r="J147" s="15"/>
      <c r="K147" s="15"/>
      <c r="L147" s="15"/>
      <c r="M147" s="15"/>
      <c r="N147" s="15"/>
      <c r="O147" s="16"/>
    </row>
    <row r="148" ht="34.4" customHeight="1">
      <c r="A148" s="23"/>
      <c r="B148" t="s" s="143">
        <v>57</v>
      </c>
      <c r="C148" s="90"/>
      <c r="D148" s="90"/>
      <c r="E148" s="90"/>
      <c r="F148" s="103"/>
      <c r="G148" s="104">
        <v>1267.36</v>
      </c>
      <c r="H148" s="29"/>
      <c r="I148" s="15"/>
      <c r="J148" s="15"/>
      <c r="K148" s="15"/>
      <c r="L148" s="15"/>
      <c r="M148" s="15"/>
      <c r="N148" s="15"/>
      <c r="O148" s="16"/>
    </row>
    <row r="149" ht="28.2" customHeight="1">
      <c r="A149" s="10"/>
      <c r="B149" s="105"/>
      <c r="C149" s="94"/>
      <c r="D149" s="94"/>
      <c r="E149" s="94"/>
      <c r="F149" s="94"/>
      <c r="G149" s="94"/>
      <c r="H149" s="15"/>
      <c r="I149" s="15"/>
      <c r="J149" s="15"/>
      <c r="K149" s="15"/>
      <c r="L149" s="15"/>
      <c r="M149" s="15"/>
      <c r="N149" s="15"/>
      <c r="O149" s="16"/>
    </row>
    <row r="150" ht="26.85" customHeight="1">
      <c r="A150" s="10"/>
      <c r="B150" s="59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6"/>
    </row>
    <row r="151" ht="26.85" customHeight="1">
      <c r="A151" s="10"/>
      <c r="B151" s="59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6"/>
    </row>
    <row r="152" ht="26.85" customHeight="1">
      <c r="A152" s="10"/>
      <c r="B152" s="59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6"/>
    </row>
    <row r="153" ht="26.85" customHeight="1">
      <c r="A153" s="10"/>
      <c r="B153" s="59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6"/>
    </row>
    <row r="154" ht="26.85" customHeight="1">
      <c r="A154" s="10"/>
      <c r="B154" s="59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6"/>
    </row>
    <row r="155" ht="26.85" customHeight="1">
      <c r="A155" s="10"/>
      <c r="B155" s="59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6"/>
    </row>
    <row r="156" ht="26.85" customHeight="1">
      <c r="A156" s="10"/>
      <c r="B156" s="59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6"/>
    </row>
    <row r="157" ht="28.2" customHeight="1">
      <c r="A157" s="10"/>
      <c r="B157" s="70"/>
      <c r="C157" s="71"/>
      <c r="D157" s="71"/>
      <c r="E157" s="71"/>
      <c r="F157" s="71"/>
      <c r="G157" s="71"/>
      <c r="H157" s="15"/>
      <c r="I157" s="15"/>
      <c r="J157" s="15"/>
      <c r="K157" s="15"/>
      <c r="L157" s="15"/>
      <c r="M157" s="15"/>
      <c r="N157" s="15"/>
      <c r="O157" s="16"/>
    </row>
    <row r="158" ht="28.2" customHeight="1">
      <c r="A158" s="23"/>
      <c r="B158" t="s" s="91">
        <v>58</v>
      </c>
      <c r="C158" s="41"/>
      <c r="D158" s="94"/>
      <c r="E158" s="94"/>
      <c r="F158" s="94"/>
      <c r="G158" s="95"/>
      <c r="H158" s="29"/>
      <c r="I158" s="15"/>
      <c r="J158" s="15"/>
      <c r="K158" s="15"/>
      <c r="L158" s="15"/>
      <c r="M158" s="15"/>
      <c r="N158" s="15"/>
      <c r="O158" s="16"/>
    </row>
    <row r="159" ht="26.85" customHeight="1">
      <c r="A159" s="23"/>
      <c r="B159" t="s" s="35">
        <f>B22</f>
        <v>59</v>
      </c>
      <c r="C159" s="12"/>
      <c r="D159" s="12"/>
      <c r="E159" s="12"/>
      <c r="F159" s="12"/>
      <c r="G159" s="147">
        <f>D22</f>
        <v>834.86452</v>
      </c>
      <c r="H159" s="29"/>
      <c r="I159" s="15"/>
      <c r="J159" s="15"/>
      <c r="K159" s="15"/>
      <c r="L159" s="15"/>
      <c r="M159" s="15"/>
      <c r="N159" s="15"/>
      <c r="O159" s="16"/>
    </row>
    <row r="160" ht="26.85" customHeight="1">
      <c r="A160" s="23"/>
      <c r="B160" t="s" s="35">
        <f>B58</f>
        <v>60</v>
      </c>
      <c r="C160" s="12"/>
      <c r="D160" s="12"/>
      <c r="E160" s="12"/>
      <c r="F160" s="12"/>
      <c r="G160" s="147">
        <f>E58</f>
        <v>318.5</v>
      </c>
      <c r="H160" s="29"/>
      <c r="I160" s="15"/>
      <c r="J160" s="15"/>
      <c r="K160" s="15"/>
      <c r="L160" s="15"/>
      <c r="M160" s="15"/>
      <c r="N160" s="15"/>
      <c r="O160" s="16"/>
    </row>
    <row r="161" ht="26.85" customHeight="1">
      <c r="A161" s="23"/>
      <c r="B161" t="s" s="35">
        <f>B108</f>
        <v>61</v>
      </c>
      <c r="C161" s="12"/>
      <c r="D161" s="12"/>
      <c r="E161" s="12"/>
      <c r="F161" s="12"/>
      <c r="G161" s="147">
        <f>G108</f>
        <v>554.742426</v>
      </c>
      <c r="H161" s="29"/>
      <c r="I161" s="15"/>
      <c r="J161" s="15"/>
      <c r="K161" s="15"/>
      <c r="L161" s="15"/>
      <c r="M161" s="15"/>
      <c r="N161" s="15"/>
      <c r="O161" s="16"/>
    </row>
    <row r="162" ht="26.85" customHeight="1">
      <c r="A162" s="23"/>
      <c r="B162" t="s" s="35">
        <f>B148</f>
        <v>62</v>
      </c>
      <c r="C162" s="12"/>
      <c r="D162" s="12"/>
      <c r="E162" s="12"/>
      <c r="F162" s="12"/>
      <c r="G162" s="147">
        <f>G148</f>
        <v>1267.36</v>
      </c>
      <c r="H162" s="29"/>
      <c r="I162" s="15"/>
      <c r="J162" s="15"/>
      <c r="K162" s="15"/>
      <c r="L162" s="15"/>
      <c r="M162" s="15"/>
      <c r="N162" s="15"/>
      <c r="O162" s="16"/>
    </row>
    <row r="163" ht="28.2" customHeight="1">
      <c r="A163" s="23"/>
      <c r="B163" t="s" s="36">
        <v>63</v>
      </c>
      <c r="C163" s="22"/>
      <c r="D163" s="71"/>
      <c r="E163" s="71"/>
      <c r="F163" s="71"/>
      <c r="G163" s="148">
        <f>SUM(G159:G162)</f>
        <v>2975.466946</v>
      </c>
      <c r="H163" s="29"/>
      <c r="I163" s="15"/>
      <c r="J163" s="15"/>
      <c r="K163" s="15"/>
      <c r="L163" s="15"/>
      <c r="M163" s="15"/>
      <c r="N163" s="15"/>
      <c r="O163" s="16"/>
    </row>
    <row r="164" ht="28.2" customHeight="1">
      <c r="A164" s="10"/>
      <c r="B164" s="105"/>
      <c r="C164" s="94"/>
      <c r="D164" s="94"/>
      <c r="E164" s="94"/>
      <c r="F164" s="94"/>
      <c r="G164" s="94"/>
      <c r="H164" s="15"/>
      <c r="I164" s="15"/>
      <c r="J164" s="15"/>
      <c r="K164" s="15"/>
      <c r="L164" s="15"/>
      <c r="M164" s="15"/>
      <c r="N164" s="15"/>
      <c r="O164" s="16"/>
    </row>
    <row r="165" ht="26.85" customHeight="1">
      <c r="A165" s="10"/>
      <c r="B165" s="59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6"/>
    </row>
    <row r="166" ht="26.85" customHeight="1">
      <c r="A166" s="10"/>
      <c r="B166" s="59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6"/>
    </row>
    <row r="167" ht="26.7" customHeight="1">
      <c r="A167" s="149"/>
      <c r="B167" s="150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2"/>
    </row>
  </sheetData>
  <mergeCells count="74">
    <mergeCell ref="B3:F3"/>
    <mergeCell ref="B93:F93"/>
    <mergeCell ref="B94:F94"/>
    <mergeCell ref="B95:F95"/>
    <mergeCell ref="B128:D128"/>
    <mergeCell ref="B96:H96"/>
    <mergeCell ref="B97:H97"/>
    <mergeCell ref="B92:H92"/>
    <mergeCell ref="B5:F5"/>
    <mergeCell ref="B7:F7"/>
    <mergeCell ref="B9:F9"/>
    <mergeCell ref="B10:F10"/>
    <mergeCell ref="B12:F12"/>
    <mergeCell ref="B14:F14"/>
    <mergeCell ref="B4:M4"/>
    <mergeCell ref="B6:M6"/>
    <mergeCell ref="B11:M11"/>
    <mergeCell ref="B13:M13"/>
    <mergeCell ref="B15:M15"/>
    <mergeCell ref="B17:D17"/>
    <mergeCell ref="B18:D18"/>
    <mergeCell ref="B19:D19"/>
    <mergeCell ref="F18:F19"/>
    <mergeCell ref="B20:D20"/>
    <mergeCell ref="B22:C22"/>
    <mergeCell ref="B16:M16"/>
    <mergeCell ref="B21:M21"/>
    <mergeCell ref="B24:M24"/>
    <mergeCell ref="B25:M25"/>
    <mergeCell ref="B26:M26"/>
    <mergeCell ref="E22:M22"/>
    <mergeCell ref="G17:M17"/>
    <mergeCell ref="G18:M18"/>
    <mergeCell ref="G19:M19"/>
    <mergeCell ref="G20:M20"/>
    <mergeCell ref="I3:M3"/>
    <mergeCell ref="L5:M5"/>
    <mergeCell ref="J7:M7"/>
    <mergeCell ref="J9:M9"/>
    <mergeCell ref="J10:M10"/>
    <mergeCell ref="L12:M12"/>
    <mergeCell ref="L14:M14"/>
    <mergeCell ref="B8:F8"/>
    <mergeCell ref="J8:M8"/>
    <mergeCell ref="I2:M2"/>
    <mergeCell ref="B126:H126"/>
    <mergeCell ref="B78:H78"/>
    <mergeCell ref="B2:H2"/>
    <mergeCell ref="B103:D103"/>
    <mergeCell ref="B104:D104"/>
    <mergeCell ref="B105:D105"/>
    <mergeCell ref="B106:D106"/>
    <mergeCell ref="B107:D107"/>
    <mergeCell ref="B49:D49"/>
    <mergeCell ref="B51:C51"/>
    <mergeCell ref="B52:C52"/>
    <mergeCell ref="B55:C55"/>
    <mergeCell ref="B54:D54"/>
    <mergeCell ref="B60:C60"/>
    <mergeCell ref="B56:D56"/>
    <mergeCell ref="B58:D58"/>
    <mergeCell ref="B39:H39"/>
    <mergeCell ref="B108:F108"/>
    <mergeCell ref="B23:C23"/>
    <mergeCell ref="E23:M23"/>
    <mergeCell ref="B144:F144"/>
    <mergeCell ref="B145:F145"/>
    <mergeCell ref="B148:F148"/>
    <mergeCell ref="B158:C158"/>
    <mergeCell ref="B163:C163"/>
    <mergeCell ref="B159:F159"/>
    <mergeCell ref="B160:F160"/>
    <mergeCell ref="B161:F161"/>
    <mergeCell ref="B162:F16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